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Business Management\Training\Business Report\"/>
    </mc:Choice>
  </mc:AlternateContent>
  <xr:revisionPtr revIDLastSave="0" documentId="13_ncr:1_{09B6C6E7-7B63-4D49-9FD8-A99FC890C17D}" xr6:coauthVersionLast="47" xr6:coauthVersionMax="47" xr10:uidLastSave="{00000000-0000-0000-0000-000000000000}"/>
  <bookViews>
    <workbookView xWindow="90" yWindow="300" windowWidth="27930" windowHeight="14985" xr2:uid="{00000000-000D-0000-FFFF-FFFF00000000}"/>
  </bookViews>
  <sheets>
    <sheet name="Report" sheetId="1" r:id="rId1"/>
    <sheet name="Account Map" sheetId="2" r:id="rId2"/>
    <sheet name="Expense Chart" sheetId="3" r:id="rId3"/>
    <sheet name="Vanguard Chart" sheetId="4" r:id="rId4"/>
  </sheets>
  <definedNames>
    <definedName name="_xlnm.Print_Area" localSheetId="0">Report!$B$1:$K$30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" l="1"/>
  <c r="B24" i="3"/>
  <c r="F7" i="1" l="1"/>
  <c r="I7" i="1"/>
  <c r="Y41" i="1"/>
  <c r="Y38" i="1"/>
  <c r="X28" i="1"/>
  <c r="Y20" i="1"/>
  <c r="X20" i="1"/>
  <c r="C7" i="1"/>
  <c r="Y8" i="1"/>
  <c r="X8" i="1"/>
  <c r="W41" i="1"/>
  <c r="W53" i="1"/>
  <c r="W38" i="1"/>
  <c r="W28" i="1"/>
  <c r="W20" i="1"/>
  <c r="W8" i="1"/>
  <c r="G85" i="1" l="1"/>
  <c r="G67" i="1"/>
  <c r="V38" i="1" l="1"/>
  <c r="V28" i="1"/>
  <c r="V20" i="1"/>
  <c r="V8" i="1"/>
  <c r="U38" i="1"/>
  <c r="U41" i="1"/>
  <c r="U53" i="1"/>
  <c r="U8" i="1"/>
  <c r="T41" i="1"/>
  <c r="T38" i="1"/>
  <c r="T53" i="1"/>
  <c r="T28" i="1"/>
  <c r="T20" i="1"/>
  <c r="C24" i="1"/>
  <c r="C23" i="1"/>
  <c r="G52" i="1"/>
  <c r="S34" i="1" l="1"/>
  <c r="R41" i="1"/>
  <c r="Q41" i="1"/>
  <c r="Q42" i="1" s="1"/>
  <c r="S38" i="1"/>
  <c r="Q38" i="1"/>
  <c r="S53" i="1"/>
  <c r="S41" i="1" s="1"/>
  <c r="S42" i="1" s="1"/>
  <c r="R53" i="1"/>
  <c r="S28" i="1"/>
  <c r="R28" i="1"/>
  <c r="Q28" i="1"/>
  <c r="S24" i="1"/>
  <c r="S20" i="1"/>
  <c r="R24" i="1"/>
  <c r="R20" i="1"/>
  <c r="Q20" i="1"/>
  <c r="S8" i="1"/>
  <c r="R12" i="1"/>
  <c r="R8" i="1"/>
  <c r="Q8" i="1"/>
  <c r="P28" i="1"/>
  <c r="P20" i="1"/>
  <c r="P41" i="1"/>
  <c r="P38" i="1"/>
  <c r="O41" i="1"/>
  <c r="P50" i="1"/>
  <c r="O50" i="1"/>
  <c r="P49" i="1"/>
  <c r="O49" i="1"/>
  <c r="P8" i="1"/>
  <c r="R38" i="1" l="1"/>
  <c r="R42" i="1" s="1"/>
  <c r="B45" i="3"/>
  <c r="O53" i="1"/>
  <c r="AA41" i="1"/>
  <c r="AA42" i="1" s="1"/>
  <c r="AA32" i="1"/>
  <c r="AA24" i="1"/>
  <c r="C26" i="1"/>
  <c r="Y53" i="1"/>
  <c r="C25" i="1" l="1"/>
  <c r="F27" i="1"/>
  <c r="V53" i="1"/>
  <c r="V41" i="1" s="1"/>
  <c r="C4" i="1"/>
  <c r="Q53" i="1"/>
  <c r="P53" i="1"/>
  <c r="O12" i="1"/>
  <c r="B12" i="3"/>
  <c r="B11" i="3"/>
  <c r="B10" i="3"/>
  <c r="B9" i="3"/>
  <c r="B7" i="3"/>
  <c r="B6" i="3"/>
  <c r="B5" i="3"/>
  <c r="B4" i="3"/>
  <c r="B3" i="3"/>
  <c r="B2" i="3"/>
  <c r="J60" i="1"/>
  <c r="Z53" i="1"/>
  <c r="G51" i="1"/>
  <c r="J47" i="1"/>
  <c r="G53" i="1" l="1"/>
  <c r="F26" i="1" s="1"/>
  <c r="Z34" i="1"/>
  <c r="Y34" i="1"/>
  <c r="X34" i="1"/>
  <c r="W34" i="1"/>
  <c r="V34" i="1"/>
  <c r="U34" i="1"/>
  <c r="T34" i="1"/>
  <c r="R34" i="1"/>
  <c r="Q34" i="1"/>
  <c r="P34" i="1"/>
  <c r="O34" i="1"/>
  <c r="F4" i="1" s="1"/>
  <c r="W32" i="1"/>
  <c r="X42" i="1"/>
  <c r="V42" i="1"/>
  <c r="U42" i="1"/>
  <c r="P42" i="1"/>
  <c r="AA40" i="1"/>
  <c r="AA39" i="1"/>
  <c r="Y32" i="1"/>
  <c r="X32" i="1"/>
  <c r="V32" i="1"/>
  <c r="U32" i="1"/>
  <c r="T32" i="1"/>
  <c r="S32" i="1"/>
  <c r="R32" i="1"/>
  <c r="Q32" i="1"/>
  <c r="P32" i="1"/>
  <c r="O32" i="1"/>
  <c r="Z32" i="1"/>
  <c r="W24" i="1"/>
  <c r="U24" i="1"/>
  <c r="T24" i="1"/>
  <c r="O24" i="1"/>
  <c r="Z24" i="1"/>
  <c r="Y24" i="1"/>
  <c r="X24" i="1"/>
  <c r="V24" i="1"/>
  <c r="Q24" i="1"/>
  <c r="P24" i="1"/>
  <c r="AA10" i="1"/>
  <c r="C6" i="1" s="1"/>
  <c r="AA9" i="1"/>
  <c r="C5" i="1" s="1"/>
  <c r="Q12" i="1"/>
  <c r="P12" i="1"/>
  <c r="Z12" i="1"/>
  <c r="Y12" i="1"/>
  <c r="X12" i="1"/>
  <c r="W12" i="1"/>
  <c r="V12" i="1"/>
  <c r="U12" i="1"/>
  <c r="T12" i="1"/>
  <c r="S12" i="1"/>
  <c r="C12" i="1"/>
  <c r="W42" i="1" l="1"/>
  <c r="Y42" i="1"/>
  <c r="Z42" i="1"/>
  <c r="AA12" i="1"/>
  <c r="T42" i="1"/>
  <c r="O42" i="1"/>
  <c r="G4" i="1"/>
  <c r="K4" i="1" l="1"/>
  <c r="B15" i="3" l="1"/>
  <c r="F24" i="1" l="1"/>
  <c r="K6" i="1" l="1"/>
  <c r="K5" i="1"/>
  <c r="J7" i="1" l="1"/>
  <c r="K7" i="1" l="1"/>
  <c r="C40" i="1" s="1"/>
  <c r="K8" i="1" s="1"/>
  <c r="G7" i="1" l="1"/>
  <c r="B40" i="1" s="1"/>
  <c r="G8" i="1" s="1"/>
</calcChain>
</file>

<file path=xl/sharedStrings.xml><?xml version="1.0" encoding="utf-8"?>
<sst xmlns="http://schemas.openxmlformats.org/spreadsheetml/2006/main" count="270" uniqueCount="163">
  <si>
    <t xml:space="preserve">Balance Forward </t>
  </si>
  <si>
    <t>Balance Forward</t>
  </si>
  <si>
    <t xml:space="preserve">Balance </t>
  </si>
  <si>
    <t>Balance</t>
  </si>
  <si>
    <t>Business Report</t>
  </si>
  <si>
    <t>Grave Sales</t>
  </si>
  <si>
    <t>Interments - Cremated</t>
  </si>
  <si>
    <t>Foundations</t>
  </si>
  <si>
    <t>Net Income</t>
  </si>
  <si>
    <t>Donations</t>
  </si>
  <si>
    <t>Foundation Income</t>
  </si>
  <si>
    <t>Interment Income</t>
  </si>
  <si>
    <t>Income - YTD</t>
  </si>
  <si>
    <t>Section Availability</t>
  </si>
  <si>
    <t>C</t>
  </si>
  <si>
    <t>D</t>
  </si>
  <si>
    <t>H</t>
  </si>
  <si>
    <t>K</t>
  </si>
  <si>
    <t># Graves</t>
  </si>
  <si>
    <t>Total Available:</t>
  </si>
  <si>
    <t xml:space="preserve">Div/Int </t>
  </si>
  <si>
    <t>-</t>
  </si>
  <si>
    <t>J</t>
  </si>
  <si>
    <t>Total Sold:   J &amp; K</t>
  </si>
  <si>
    <t>J &amp; K: (since 6/2013)</t>
  </si>
  <si>
    <t xml:space="preserve">PM Accounts: </t>
  </si>
  <si>
    <t xml:space="preserve">Vanguard </t>
  </si>
  <si>
    <t xml:space="preserve">General Savings: </t>
  </si>
  <si>
    <t xml:space="preserve">Checking:  </t>
  </si>
  <si>
    <t xml:space="preserve">Receipts/Deposits </t>
  </si>
  <si>
    <t xml:space="preserve">Expenses </t>
  </si>
  <si>
    <t xml:space="preserve"> Vet Flag Holders (All)</t>
  </si>
  <si>
    <t>Donation Notes:</t>
  </si>
  <si>
    <t xml:space="preserve"> $$ for Trees (All)</t>
  </si>
  <si>
    <t>Vanguard (3)</t>
  </si>
  <si>
    <t>(since inception)</t>
  </si>
  <si>
    <t>Interments - Full (total)</t>
  </si>
  <si>
    <t>Section Availabilty:</t>
  </si>
  <si>
    <t>Use Access 'Qry_Sections_Availability_Graves_Summary'</t>
  </si>
  <si>
    <t>General Account Expenses:</t>
  </si>
  <si>
    <t>Equipment: Purchase</t>
  </si>
  <si>
    <t>Utilities: Services</t>
  </si>
  <si>
    <t>Gardens, Landscaping, Grounds Maint.</t>
  </si>
  <si>
    <t>PM - Interments</t>
  </si>
  <si>
    <t>PM - Sales</t>
  </si>
  <si>
    <t>Operations</t>
  </si>
  <si>
    <t>Office Supplies</t>
  </si>
  <si>
    <t>Insurance</t>
  </si>
  <si>
    <t>Contracts: Mowing Contract</t>
  </si>
  <si>
    <t>Cemetery Services: Interments</t>
  </si>
  <si>
    <t>Cemetery Services: Foundations</t>
  </si>
  <si>
    <t>General Operating:</t>
  </si>
  <si>
    <t>PM Funds:</t>
  </si>
  <si>
    <t>F*</t>
  </si>
  <si>
    <t>* Includes Buy-Backs</t>
  </si>
  <si>
    <t>Cemetery Services:  Repairs (GVCS)</t>
  </si>
  <si>
    <t>Cemetery Services: Foundations (GVCS)</t>
  </si>
  <si>
    <t>Cemetery Services: Interments (GVCS)</t>
  </si>
  <si>
    <t>Cemetery Services: Other (GVCS)</t>
  </si>
  <si>
    <t>Cemetery Services: Winter Access Fee (GVCS)</t>
  </si>
  <si>
    <t>Contracts: Mowing Contract (Shafer)</t>
  </si>
  <si>
    <t>Dedication Event: Advertising, Supplies</t>
  </si>
  <si>
    <t>Development</t>
  </si>
  <si>
    <t>Donation Program: Plaques and Vet Flag Holders</t>
  </si>
  <si>
    <t>Equipment: Repair, Supplies</t>
  </si>
  <si>
    <t>Gardens and Landscaping: seed, fertilizer</t>
  </si>
  <si>
    <t>Grave Return, buy-back (1)</t>
  </si>
  <si>
    <t>Insurance: Multi-peril, Bond, Comp., DBL.</t>
  </si>
  <si>
    <t>NYS Association of Cemeteries: Fees-Dues</t>
  </si>
  <si>
    <t>NYS Div of Cemeteries:  Cemetery Fees</t>
  </si>
  <si>
    <t>Office Supplies, signs, software</t>
  </si>
  <si>
    <t>Operations: maintenance - supplies</t>
  </si>
  <si>
    <t>Sunshine Account</t>
  </si>
  <si>
    <t>Key Bank</t>
  </si>
  <si>
    <t>KeyBank</t>
  </si>
  <si>
    <t>Opening</t>
  </si>
  <si>
    <t>Closing</t>
  </si>
  <si>
    <t>change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</si>
  <si>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</si>
  <si>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</si>
  <si>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</si>
  <si>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</si>
  <si>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</si>
  <si>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</si>
  <si>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</si>
  <si>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</si>
  <si>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</si>
  <si>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</si>
  <si>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</si>
  <si>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</si>
  <si>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Deposits</t>
  </si>
  <si>
    <t>Expenses</t>
  </si>
  <si>
    <t>Totals</t>
  </si>
  <si>
    <t>PM Accounts YTD</t>
  </si>
  <si>
    <t>Key Bank (PM)</t>
  </si>
  <si>
    <t>V-GO</t>
  </si>
  <si>
    <t>V-PM</t>
  </si>
  <si>
    <t>Note:</t>
  </si>
  <si>
    <t>V-GO Sum</t>
  </si>
  <si>
    <t>Row Labels</t>
  </si>
  <si>
    <t>Count of GRAVE</t>
  </si>
  <si>
    <t>A</t>
  </si>
  <si>
    <t>B</t>
  </si>
  <si>
    <t>F</t>
  </si>
  <si>
    <t>Grand Total</t>
  </si>
  <si>
    <t>Section</t>
  </si>
  <si>
    <t>Sold</t>
  </si>
  <si>
    <t>Access DB: Master Ref</t>
  </si>
  <si>
    <t>Access DB: Qry_Section_Lot_Grave_Sold_Summary</t>
  </si>
  <si>
    <t>J&amp;K Total Sold:</t>
  </si>
  <si>
    <t>Total Graves in Cemetery</t>
  </si>
  <si>
    <t>SEC.</t>
  </si>
  <si>
    <t>CountOfGRAVE</t>
  </si>
  <si>
    <t>Qry_Sections_Availability_Graves_Summary</t>
  </si>
  <si>
    <t>J&amp;K Total Avail:</t>
  </si>
  <si>
    <t>Total # J&amp;K</t>
  </si>
  <si>
    <t>Total # J&amp;K SOLD</t>
  </si>
  <si>
    <t>Total % Sold</t>
  </si>
  <si>
    <t>General Accounts FY</t>
  </si>
  <si>
    <t>Use Snipping tool to capture the above report and insert that file into the MS Word Minutes doc.</t>
  </si>
  <si>
    <t>Bank Service Fees: Credit Card, Dep Slips, new checks</t>
  </si>
  <si>
    <t>Payroll expenses - Employees (Mark, Scott)</t>
  </si>
  <si>
    <t>43 (combined)</t>
  </si>
  <si>
    <r>
      <t xml:space="preserve">Average </t>
    </r>
    <r>
      <rPr>
        <sz val="10"/>
        <color theme="1"/>
        <rFont val="Calibri"/>
        <family val="2"/>
        <scheme val="minor"/>
      </rPr>
      <t>(past 52 years)</t>
    </r>
  </si>
  <si>
    <t>* (compared to FY2021)</t>
  </si>
  <si>
    <t>V6:  9555</t>
  </si>
  <si>
    <t>V3:  9542</t>
  </si>
  <si>
    <t>V2:  9513</t>
  </si>
  <si>
    <t>V5:  997</t>
  </si>
  <si>
    <t>V1:  7016</t>
  </si>
  <si>
    <t>V4:  9584</t>
  </si>
  <si>
    <t>Graves Available (20220904)</t>
  </si>
  <si>
    <t>SECTION J:</t>
  </si>
  <si>
    <t>TOTAL # GRAVES</t>
  </si>
  <si>
    <t>TOTAL # SOLD *</t>
  </si>
  <si>
    <t>Remaining #:</t>
  </si>
  <si>
    <t>TOTAL J % Sold *:</t>
  </si>
  <si>
    <t>Main # Graves:</t>
  </si>
  <si>
    <t>Main # SOLD *:</t>
  </si>
  <si>
    <t>Main % Sold *:</t>
  </si>
  <si>
    <t>CRE Area #:</t>
  </si>
  <si>
    <t>CRE Area # SOLD  *:</t>
  </si>
  <si>
    <t>CRE Area % Sold *:</t>
  </si>
  <si>
    <t>Note: * % SOLD or Not Available</t>
  </si>
  <si>
    <t>SECTION K:</t>
  </si>
  <si>
    <t>TOTAL K % Sold *:</t>
  </si>
  <si>
    <t>Last Year (FY 2022)</t>
  </si>
  <si>
    <t xml:space="preserve">Receipts/Deposit </t>
  </si>
  <si>
    <t>Qry_Section_J-K_Sold Report (20230604).xlsx</t>
  </si>
  <si>
    <t>16 (44)</t>
  </si>
  <si>
    <t>Financial Summary FY 2023*:</t>
  </si>
  <si>
    <t>YTD2023</t>
  </si>
  <si>
    <t>Graves Sold (20231201)</t>
  </si>
  <si>
    <t>Qry_Section_J_Sold-or-Unavailable - pivot(20231201).xlsx</t>
  </si>
  <si>
    <t>Qry_Section_K_Sold-or-Unavailable - pivot (20231201).xlsx</t>
  </si>
  <si>
    <t>2023 Expense Chart</t>
  </si>
  <si>
    <t>Payroll expenses - Officers (Carol, Linda, Gary)</t>
  </si>
  <si>
    <t>Payroll expenses (Total payroll cost)</t>
  </si>
  <si>
    <t>Equipment: Fuel</t>
  </si>
  <si>
    <t>as of 12/20/2023</t>
  </si>
  <si>
    <t>18(56)</t>
  </si>
  <si>
    <t>FY 2023</t>
  </si>
  <si>
    <t>Note: V-PM = Vanguard total assets - 2 V-GO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</si>
</sst>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;\-#,##0.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0" fillId="0" borderId="0" xfId="0" applyNumberFormat="1"/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8" fontId="3" fillId="0" borderId="0" xfId="0" applyNumberFormat="1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0" fillId="0" borderId="0" xfId="0" applyNumberFormat="1" applyFont="1"/>
    <xf numFmtId="164" fontId="10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44" fontId="6" fillId="0" borderId="1" xfId="1" applyFont="1" applyFill="1" applyBorder="1"/>
    <xf numFmtId="44" fontId="1" fillId="9" borderId="1" xfId="1" applyFont="1" applyFill="1" applyBorder="1"/>
    <xf numFmtId="44" fontId="6" fillId="0" borderId="1" xfId="1" applyFont="1" applyBorder="1" applyAlignment="1">
      <alignment horizontal="right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4" fontId="16" fillId="0" borderId="1" xfId="0" applyNumberFormat="1" applyFont="1" applyBorder="1" applyAlignment="1">
      <alignment vertical="center" wrapText="1"/>
    </xf>
    <xf numFmtId="44" fontId="6" fillId="0" borderId="1" xfId="1" applyFont="1" applyBorder="1"/>
    <xf numFmtId="44" fontId="6" fillId="0" borderId="0" xfId="1" applyFont="1"/>
    <xf numFmtId="44" fontId="15" fillId="0" borderId="1" xfId="1" applyFont="1" applyBorder="1" applyAlignment="1">
      <alignment horizontal="right"/>
    </xf>
    <xf numFmtId="0" fontId="17" fillId="0" borderId="1" xfId="0" applyFont="1" applyBorder="1" applyAlignment="1">
      <alignment horizontal="right" vertical="center" wrapText="1"/>
    </xf>
    <xf numFmtId="44" fontId="18" fillId="0" borderId="1" xfId="1" applyFont="1" applyBorder="1" applyAlignment="1">
      <alignment horizontal="right" vertical="center" wrapText="1"/>
    </xf>
    <xf numFmtId="44" fontId="18" fillId="0" borderId="2" xfId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44" fontId="19" fillId="9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4" fontId="6" fillId="0" borderId="2" xfId="1" applyFont="1" applyFill="1" applyBorder="1" applyAlignment="1">
      <alignment horizontal="right"/>
    </xf>
    <xf numFmtId="44" fontId="0" fillId="0" borderId="0" xfId="0" applyNumberFormat="1"/>
    <xf numFmtId="164" fontId="11" fillId="0" borderId="0" xfId="0" applyNumberFormat="1" applyFont="1"/>
    <xf numFmtId="0" fontId="1" fillId="8" borderId="3" xfId="1" applyNumberFormat="1" applyFont="1" applyFill="1" applyBorder="1" applyAlignment="1">
      <alignment horizontal="center" vertical="top"/>
    </xf>
    <xf numFmtId="0" fontId="0" fillId="8" borderId="3" xfId="0" applyFill="1" applyBorder="1"/>
    <xf numFmtId="0" fontId="13" fillId="8" borderId="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4" xfId="0" applyFont="1" applyFill="1" applyBorder="1"/>
    <xf numFmtId="44" fontId="22" fillId="0" borderId="1" xfId="1" applyFont="1" applyBorder="1"/>
    <xf numFmtId="0" fontId="23" fillId="4" borderId="4" xfId="0" applyFont="1" applyFill="1" applyBorder="1"/>
    <xf numFmtId="44" fontId="23" fillId="4" borderId="5" xfId="1" applyFont="1" applyFill="1" applyBorder="1"/>
    <xf numFmtId="0" fontId="23" fillId="4" borderId="2" xfId="0" applyFont="1" applyFill="1" applyBorder="1" applyAlignment="1">
      <alignment horizontal="center"/>
    </xf>
    <xf numFmtId="44" fontId="1" fillId="0" borderId="0" xfId="1" applyFont="1"/>
    <xf numFmtId="0" fontId="0" fillId="0" borderId="1" xfId="0" applyBorder="1"/>
    <xf numFmtId="0" fontId="24" fillId="12" borderId="0" xfId="0" applyFont="1" applyFill="1"/>
    <xf numFmtId="0" fontId="25" fillId="13" borderId="0" xfId="0" applyFont="1" applyFill="1"/>
    <xf numFmtId="0" fontId="0" fillId="13" borderId="0" xfId="0" applyFill="1"/>
    <xf numFmtId="0" fontId="27" fillId="5" borderId="1" xfId="0" applyFont="1" applyFill="1" applyBorder="1"/>
    <xf numFmtId="44" fontId="28" fillId="0" borderId="1" xfId="1" applyFont="1" applyBorder="1"/>
    <xf numFmtId="0" fontId="27" fillId="0" borderId="1" xfId="0" applyFont="1" applyBorder="1"/>
    <xf numFmtId="44" fontId="27" fillId="0" borderId="1" xfId="1" applyFont="1" applyBorder="1"/>
    <xf numFmtId="0" fontId="27" fillId="14" borderId="1" xfId="0" applyFont="1" applyFill="1" applyBorder="1"/>
    <xf numFmtId="44" fontId="27" fillId="14" borderId="1" xfId="1" applyFont="1" applyFill="1" applyBorder="1"/>
    <xf numFmtId="0" fontId="27" fillId="15" borderId="1" xfId="0" applyFont="1" applyFill="1" applyBorder="1"/>
    <xf numFmtId="44" fontId="27" fillId="15" borderId="1" xfId="1" applyFont="1" applyFill="1" applyBorder="1"/>
    <xf numFmtId="0" fontId="24" fillId="0" borderId="1" xfId="0" applyFont="1" applyBorder="1"/>
    <xf numFmtId="44" fontId="24" fillId="0" borderId="1" xfId="1" applyFont="1" applyBorder="1"/>
    <xf numFmtId="0" fontId="29" fillId="0" borderId="0" xfId="0" applyFont="1" applyProtection="1">
      <protection locked="0"/>
    </xf>
    <xf numFmtId="0" fontId="30" fillId="0" borderId="0" xfId="0" applyFont="1"/>
    <xf numFmtId="44" fontId="1" fillId="0" borderId="1" xfId="1" applyFont="1" applyBorder="1" applyAlignment="1">
      <alignment horizontal="right"/>
    </xf>
    <xf numFmtId="44" fontId="12" fillId="0" borderId="1" xfId="0" applyNumberFormat="1" applyFont="1" applyBorder="1" applyAlignment="1">
      <alignment horizontal="right" vertical="center" wrapText="1"/>
    </xf>
    <xf numFmtId="44" fontId="12" fillId="11" borderId="2" xfId="1" applyFont="1" applyFill="1" applyBorder="1" applyAlignment="1">
      <alignment horizontal="right" vertical="center" wrapText="1"/>
    </xf>
    <xf numFmtId="44" fontId="1" fillId="0" borderId="1" xfId="1" applyFont="1" applyFill="1" applyBorder="1"/>
    <xf numFmtId="0" fontId="30" fillId="0" borderId="1" xfId="0" applyFont="1" applyBorder="1" applyAlignment="1">
      <alignment horizontal="center"/>
    </xf>
    <xf numFmtId="8" fontId="31" fillId="0" borderId="1" xfId="0" applyNumberFormat="1" applyFont="1" applyBorder="1" applyAlignment="1">
      <alignment horizontal="center"/>
    </xf>
    <xf numFmtId="44" fontId="0" fillId="0" borderId="0" xfId="1" applyFont="1"/>
    <xf numFmtId="44" fontId="1" fillId="0" borderId="1" xfId="0" applyNumberFormat="1" applyFont="1" applyBorder="1"/>
    <xf numFmtId="9" fontId="0" fillId="0" borderId="1" xfId="0" applyNumberFormat="1" applyBorder="1"/>
    <xf numFmtId="44" fontId="0" fillId="0" borderId="1" xfId="1" applyFont="1" applyBorder="1"/>
    <xf numFmtId="0" fontId="1" fillId="16" borderId="1" xfId="0" applyFont="1" applyFill="1" applyBorder="1"/>
    <xf numFmtId="44" fontId="1" fillId="16" borderId="1" xfId="0" applyNumberFormat="1" applyFont="1" applyFill="1" applyBorder="1"/>
    <xf numFmtId="0" fontId="1" fillId="16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/>
    <xf numFmtId="44" fontId="1" fillId="14" borderId="1" xfId="1" applyFont="1" applyFill="1" applyBorder="1"/>
    <xf numFmtId="44" fontId="17" fillId="0" borderId="1" xfId="1" applyFont="1" applyBorder="1" applyAlignment="1">
      <alignment horizontal="right" vertical="center" wrapText="1"/>
    </xf>
    <xf numFmtId="0" fontId="1" fillId="0" borderId="1" xfId="0" applyFont="1" applyBorder="1"/>
    <xf numFmtId="44" fontId="1" fillId="0" borderId="1" xfId="1" applyFont="1" applyBorder="1"/>
    <xf numFmtId="0" fontId="0" fillId="17" borderId="0" xfId="0" applyFill="1"/>
    <xf numFmtId="44" fontId="0" fillId="0" borderId="1" xfId="0" applyNumberFormat="1" applyBorder="1"/>
    <xf numFmtId="8" fontId="0" fillId="0" borderId="1" xfId="0" applyNumberFormat="1" applyBorder="1"/>
    <xf numFmtId="0" fontId="7" fillId="0" borderId="0" xfId="0" quotePrefix="1" applyFont="1" applyAlignment="1">
      <alignment horizontal="left" vertical="center" indent="5"/>
    </xf>
    <xf numFmtId="0" fontId="1" fillId="8" borderId="1" xfId="0" applyFont="1" applyFill="1" applyBorder="1"/>
    <xf numFmtId="9" fontId="1" fillId="8" borderId="1" xfId="2" applyFont="1" applyFill="1" applyBorder="1"/>
    <xf numFmtId="0" fontId="0" fillId="18" borderId="0" xfId="0" applyFill="1"/>
    <xf numFmtId="44" fontId="33" fillId="0" borderId="1" xfId="1" applyFont="1" applyBorder="1"/>
    <xf numFmtId="44" fontId="33" fillId="0" borderId="1" xfId="1" applyFont="1" applyFill="1" applyBorder="1"/>
    <xf numFmtId="44" fontId="0" fillId="14" borderId="1" xfId="0" applyNumberFormat="1" applyFill="1" applyBorder="1"/>
    <xf numFmtId="14" fontId="0" fillId="0" borderId="1" xfId="0" applyNumberFormat="1" applyBorder="1"/>
    <xf numFmtId="14" fontId="0" fillId="0" borderId="0" xfId="0" applyNumberFormat="1"/>
    <xf numFmtId="0" fontId="1" fillId="5" borderId="1" xfId="0" applyFont="1" applyFill="1" applyBorder="1"/>
    <xf numFmtId="9" fontId="1" fillId="5" borderId="1" xfId="2" applyFont="1" applyFill="1" applyBorder="1"/>
    <xf numFmtId="9" fontId="0" fillId="0" borderId="1" xfId="2" applyFont="1" applyBorder="1"/>
    <xf numFmtId="0" fontId="0" fillId="18" borderId="1" xfId="0" applyFill="1" applyBorder="1"/>
    <xf numFmtId="0" fontId="0" fillId="18" borderId="5" xfId="0" applyFill="1" applyBorder="1"/>
    <xf numFmtId="8" fontId="0" fillId="0" borderId="1" xfId="1" applyNumberFormat="1" applyFont="1" applyBorder="1"/>
    <xf numFmtId="0" fontId="9" fillId="0" borderId="1" xfId="0" applyFont="1" applyBorder="1" applyAlignment="1">
      <alignment horizontal="center" vertical="top"/>
    </xf>
    <xf numFmtId="0" fontId="32" fillId="8" borderId="0" xfId="0" applyFont="1" applyFill="1" applyAlignment="1">
      <alignment horizontal="center" vertical="top" wrapText="1"/>
    </xf>
    <xf numFmtId="0" fontId="26" fillId="17" borderId="6" xfId="0" applyFont="1" applyFill="1" applyBorder="1" applyAlignment="1">
      <alignment horizontal="center" vertical="top"/>
    </xf>
    <xf numFmtId="0" fontId="0" fillId="17" borderId="0" xfId="0" applyFill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66CCFF"/>
      <color rgb="FF3399FF"/>
      <color rgb="FFCCFFCC"/>
      <color rgb="FF0000FF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 Income - YTD 2023</a:t>
            </a:r>
          </a:p>
        </c:rich>
      </c:tx>
      <c:layout>
        <c:manualLayout>
          <c:xMode val="edge"/>
          <c:yMode val="edge"/>
          <c:x val="0.37347442120759911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71079913712085E-2"/>
          <c:y val="0.19145016293253198"/>
          <c:w val="0.86757902015494814"/>
          <c:h val="0.75872620994839413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79D-42CE-BE4E-D5B811DCAC7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79D-42CE-BE4E-D5B811DCAC79}"/>
              </c:ext>
            </c:extLst>
          </c:dPt>
          <c:dLbls>
            <c:dLbl>
              <c:idx val="0"/>
              <c:layout>
                <c:manualLayout>
                  <c:x val="-2.8157940060829001E-2"/>
                  <c:y val="-3.4830696275422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BE-446E-BE3C-68A6F55ADC6A}"/>
                </c:ext>
              </c:extLst>
            </c:dLbl>
            <c:dLbl>
              <c:idx val="1"/>
              <c:layout>
                <c:manualLayout>
                  <c:x val="3.4789522026374579E-2"/>
                  <c:y val="-2.217729774248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7E-409B-BF59-D227A81892DA}"/>
                </c:ext>
              </c:extLst>
            </c:dLbl>
            <c:dLbl>
              <c:idx val="3"/>
              <c:layout>
                <c:manualLayout>
                  <c:x val="-0.22567586097532774"/>
                  <c:y val="-0.227871887012247"/>
                </c:manualLayout>
              </c:layout>
              <c:spPr>
                <a:solidFill>
                  <a:srgbClr val="92D050">
                    <a:alpha val="66000"/>
                  </a:srgbClr>
                </a:solidFill>
              </c:spPr>
              <c:txPr>
                <a:bodyPr/>
                <a:lstStyle/>
                <a:p>
                  <a:pPr>
                    <a:defRPr sz="1100" b="1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9D-42CE-BE4E-D5B811DCAC79}"/>
                </c:ext>
              </c:extLst>
            </c:dLbl>
            <c:dLbl>
              <c:idx val="4"/>
              <c:layout>
                <c:manualLayout>
                  <c:x val="0.25395336807474245"/>
                  <c:y val="5.07696109734051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9D-42CE-BE4E-D5B811DC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Report!$E$19:$E$23</c:f>
              <c:strCache>
                <c:ptCount val="5"/>
                <c:pt idx="0">
                  <c:v>Donations</c:v>
                </c:pt>
                <c:pt idx="1">
                  <c:v>Foundation Income</c:v>
                </c:pt>
                <c:pt idx="2">
                  <c:v>Div/Int </c:v>
                </c:pt>
                <c:pt idx="3">
                  <c:v>Interment Income</c:v>
                </c:pt>
                <c:pt idx="4">
                  <c:v>Grave Sales</c:v>
                </c:pt>
              </c:strCache>
            </c:strRef>
          </c:cat>
          <c:val>
            <c:numRef>
              <c:f>Report!$F$19:$F$23</c:f>
              <c:numCache>
                <c:formatCode>_("$"* #,##0.00_);_("$"* \(#,##0.00\);_("$"* "-"??_);_(@_)</c:formatCode>
                <c:ptCount val="5"/>
                <c:pt idx="0">
                  <c:v>2132.7399999999998</c:v>
                </c:pt>
                <c:pt idx="1">
                  <c:v>13744</c:v>
                </c:pt>
                <c:pt idx="2">
                  <c:v>7960.77</c:v>
                </c:pt>
                <c:pt idx="3">
                  <c:v>30300</c:v>
                </c:pt>
                <c:pt idx="4">
                  <c:v>49500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9D-42CE-BE4E-D5B811DCAC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7.9128278776473701E-2"/>
                  <c:y val="-0.184479672021063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2-4512-8E51-FFF58B66C215}"/>
                </c:ext>
              </c:extLst>
            </c:dLbl>
            <c:dLbl>
              <c:idx val="2"/>
              <c:layout>
                <c:manualLayout>
                  <c:x val="-5.3668763102725378E-2"/>
                  <c:y val="-0.13724204780091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60999686359956"/>
                      <c:h val="0.120384591079226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632-4512-8E51-FFF58B66C2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0-4C16-BBCD-4FAEFC72BCD0}"/>
                </c:ext>
              </c:extLst>
            </c:dLbl>
            <c:dLbl>
              <c:idx val="4"/>
              <c:layout>
                <c:manualLayout>
                  <c:x val="-8.3857442348008382E-4"/>
                  <c:y val="0.12466532916104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1069182389937"/>
                      <c:h val="0.120384591079226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FD0-4C16-BBCD-4FAEFC72BCD0}"/>
                </c:ext>
              </c:extLst>
            </c:dLbl>
            <c:dLbl>
              <c:idx val="5"/>
              <c:layout>
                <c:manualLayout>
                  <c:x val="-0.10092725201802605"/>
                  <c:y val="-0.19258788762610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34-4052-AA84-20C174C42D39}"/>
                </c:ext>
              </c:extLst>
            </c:dLbl>
            <c:dLbl>
              <c:idx val="6"/>
              <c:layout>
                <c:manualLayout>
                  <c:x val="-3.5227521088165868E-2"/>
                  <c:y val="0.107402562608002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42-4F0F-A6E8-AED3E875DA19}"/>
                </c:ext>
              </c:extLst>
            </c:dLbl>
            <c:dLbl>
              <c:idx val="7"/>
              <c:layout>
                <c:manualLayout>
                  <c:x val="-0.15822235428118667"/>
                  <c:y val="9.90175451206248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D0-4C16-BBCD-4FAEFC72BCD0}"/>
                </c:ext>
              </c:extLst>
            </c:dLbl>
            <c:dLbl>
              <c:idx val="8"/>
              <c:layout>
                <c:manualLayout>
                  <c:x val="-0.1215013783654403"/>
                  <c:y val="-0.27131228118064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34-4052-AA84-20C174C42D39}"/>
                </c:ext>
              </c:extLst>
            </c:dLbl>
            <c:dLbl>
              <c:idx val="9"/>
              <c:layout>
                <c:manualLayout>
                  <c:x val="0.25240705148076958"/>
                  <c:y val="-0.207603472642842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34-4052-AA84-20C174C42D39}"/>
                </c:ext>
              </c:extLst>
            </c:dLbl>
            <c:dLbl>
              <c:idx val="10"/>
              <c:layout>
                <c:manualLayout>
                  <c:x val="-3.7769259974578646E-2"/>
                  <c:y val="2.190187322796825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34-4052-AA84-20C174C42D39}"/>
                </c:ext>
              </c:extLst>
            </c:dLbl>
            <c:dLbl>
              <c:idx val="11"/>
              <c:layout>
                <c:manualLayout>
                  <c:x val="-4.695489194169878E-2"/>
                  <c:y val="-3.94979441129180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D0-4C16-BBCD-4FAEFC72BCD0}"/>
                </c:ext>
              </c:extLst>
            </c:dLbl>
            <c:dLbl>
              <c:idx val="12"/>
              <c:layout>
                <c:manualLayout>
                  <c:x val="6.8842072932372822E-2"/>
                  <c:y val="-1.97698169084796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D0-4C16-BBCD-4FAEFC72B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'Expense Chart'!$A$2:$A$14</c:f>
              <c:strCache>
                <c:ptCount val="13"/>
                <c:pt idx="0">
                  <c:v>Cemetery Services: Foundations</c:v>
                </c:pt>
                <c:pt idx="1">
                  <c:v>Cemetery Services: Interments</c:v>
                </c:pt>
                <c:pt idx="2">
                  <c:v>Contracts: Mowing Contract</c:v>
                </c:pt>
                <c:pt idx="3">
                  <c:v>Equipment: Purchase</c:v>
                </c:pt>
                <c:pt idx="4">
                  <c:v>Equipment: Fuel</c:v>
                </c:pt>
                <c:pt idx="5">
                  <c:v>Gardens, Landscaping, Grounds Maint.</c:v>
                </c:pt>
                <c:pt idx="6">
                  <c:v>Insurance</c:v>
                </c:pt>
                <c:pt idx="7">
                  <c:v>Office Supplies</c:v>
                </c:pt>
                <c:pt idx="8">
                  <c:v>Operations</c:v>
                </c:pt>
                <c:pt idx="9">
                  <c:v>Payroll expenses (Total payroll cost)</c:v>
                </c:pt>
                <c:pt idx="10">
                  <c:v>Utilities: Services</c:v>
                </c:pt>
                <c:pt idx="11">
                  <c:v>PM - Interments</c:v>
                </c:pt>
                <c:pt idx="12">
                  <c:v>PM - Sales</c:v>
                </c:pt>
              </c:strCache>
            </c:strRef>
          </c:cat>
          <c:val>
            <c:numRef>
              <c:f>'Expense Chart'!$B$2:$B$14</c:f>
              <c:numCache>
                <c:formatCode>_("$"* #,##0.00_);_("$"* \(#,##0.00\);_("$"* "-"??_);_(@_)</c:formatCode>
                <c:ptCount val="13"/>
                <c:pt idx="0">
                  <c:v>17203</c:v>
                </c:pt>
                <c:pt idx="1">
                  <c:v>6800</c:v>
                </c:pt>
                <c:pt idx="2">
                  <c:v>7095</c:v>
                </c:pt>
                <c:pt idx="3">
                  <c:v>0</c:v>
                </c:pt>
                <c:pt idx="4">
                  <c:v>672</c:v>
                </c:pt>
                <c:pt idx="5">
                  <c:v>5248</c:v>
                </c:pt>
                <c:pt idx="6">
                  <c:v>2125</c:v>
                </c:pt>
                <c:pt idx="7">
                  <c:v>1534</c:v>
                </c:pt>
                <c:pt idx="8">
                  <c:v>1326</c:v>
                </c:pt>
                <c:pt idx="9">
                  <c:v>47180</c:v>
                </c:pt>
                <c:pt idx="10">
                  <c:v>4075</c:v>
                </c:pt>
                <c:pt idx="11">
                  <c:v>1820</c:v>
                </c:pt>
                <c:pt idx="12">
                  <c:v>4570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34-4052-AA84-20C174C42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9</xdr:row>
      <xdr:rowOff>11906</xdr:rowOff>
    </xdr:from>
    <xdr:to>
      <xdr:col>10</xdr:col>
      <xdr:colOff>819150</xdr:colOff>
      <xdr:row>29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257175</xdr:colOff>
      <xdr:row>0</xdr:row>
      <xdr:rowOff>133350</xdr:rowOff>
    </xdr:from>
    <xdr:to>
      <xdr:col>2</xdr:col>
      <xdr:colOff>842392</xdr:colOff>
      <xdr:row>2</xdr:row>
      <xdr:rowOff>128017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33350"/>
          <a:ext cx="585217" cy="58521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123825</xdr:rowOff>
    </xdr:from>
    <xdr:to>
      <xdr:col>9</xdr:col>
      <xdr:colOff>870967</xdr:colOff>
      <xdr:row>2</xdr:row>
      <xdr:rowOff>118492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123825"/>
          <a:ext cx="585217" cy="585217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361951</xdr:colOff>
      <xdr:row>0</xdr:row>
      <xdr:rowOff>247651</xdr:rowOff>
    </xdr:from>
    <xdr:to>
      <xdr:col>5</xdr:col>
      <xdr:colOff>733425</xdr:colOff>
      <xdr:row>2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47651"/>
          <a:ext cx="371474" cy="371474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361951</xdr:colOff>
      <xdr:row>0</xdr:row>
      <xdr:rowOff>238126</xdr:rowOff>
    </xdr:from>
    <xdr:to>
      <xdr:col>8</xdr:col>
      <xdr:colOff>733425</xdr:colOff>
      <xdr:row>2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1" y="238126"/>
          <a:ext cx="371474" cy="371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608458</xdr:colOff>
      <xdr:row>38</xdr:row>
      <xdr:rowOff>189643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0"/>
          <a:ext cx="9142858" cy="6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47625</xdr:rowOff>
    </xdr:from>
    <xdr:to>
      <xdr:col>16</xdr:col>
      <xdr:colOff>8382</xdr:colOff>
      <xdr:row>39</xdr:row>
      <xdr:rowOff>46768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19125"/>
          <a:ext cx="9142857" cy="68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9524</xdr:rowOff>
    </xdr:from>
    <xdr:to>
      <xdr:col>14</xdr:col>
      <xdr:colOff>533400</xdr:colOff>
      <xdr:row>22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34</xdr:col>
      <xdr:colOff>607314</xdr:colOff>
      <xdr:row>59</xdr:row>
      <xdr:rowOff>157464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08F29-26F6-48CC-B2BC-DAC478764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7366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8"/>
  <sheetViews>
    <sheetView showGridLines="0" tabSelected="1" topLeftCell="A4" zoomScale="70" zoomScaleNormal="70" workbookViewId="0">
      <selection activeCell="M42" sqref="M42"/>
    </sheetView>
  </sheetViews>
  <sheetFormatPr defaultRowHeight="15" x14ac:dyDescent="0.25"/>
  <cols>
    <col min="2" max="2" width="26.7109375" customWidth="1"/>
    <col min="3" max="3" width="21.85546875" customWidth="1"/>
    <col min="4" max="4" width="2.140625" bestFit="1" customWidth="1"/>
    <col min="5" max="5" width="20.140625" customWidth="1"/>
    <col min="6" max="6" width="17.85546875" customWidth="1"/>
    <col min="7" max="7" width="27.85546875" bestFit="1" customWidth="1"/>
    <col min="8" max="8" width="19.7109375" customWidth="1"/>
    <col min="9" max="9" width="59.28515625" bestFit="1" customWidth="1"/>
    <col min="10" max="10" width="16" customWidth="1"/>
    <col min="11" max="11" width="23.5703125" bestFit="1" customWidth="1"/>
    <col min="12" max="12" width="11.5703125" customWidth="1"/>
    <col min="13" max="13" width="12.5703125" bestFit="1" customWidth="1"/>
    <col min="14" max="14" width="16.5703125" customWidth="1"/>
    <col min="15" max="15" width="18.7109375" bestFit="1" customWidth="1"/>
    <col min="16" max="16" width="18.7109375" customWidth="1"/>
    <col min="17" max="17" width="18.28515625" bestFit="1" customWidth="1"/>
    <col min="18" max="18" width="18.7109375" bestFit="1" customWidth="1"/>
    <col min="19" max="20" width="18.28515625" bestFit="1" customWidth="1"/>
    <col min="21" max="22" width="18.7109375" bestFit="1" customWidth="1"/>
    <col min="23" max="23" width="18.28515625" bestFit="1" customWidth="1"/>
    <col min="24" max="24" width="17.28515625" bestFit="1" customWidth="1"/>
    <col min="25" max="25" width="18.28515625" bestFit="1" customWidth="1"/>
    <col min="26" max="26" width="10.140625" bestFit="1" customWidth="1"/>
    <col min="27" max="27" width="14.42578125" bestFit="1" customWidth="1"/>
  </cols>
  <sheetData>
    <row r="1" spans="2:27" ht="21" x14ac:dyDescent="0.35">
      <c r="B1" s="12" t="s">
        <v>4</v>
      </c>
      <c r="C1" s="11" t="s">
        <v>159</v>
      </c>
      <c r="F1" s="48" t="s">
        <v>161</v>
      </c>
    </row>
    <row r="2" spans="2:27" ht="25.5" customHeight="1" x14ac:dyDescent="0.25">
      <c r="B2" s="47"/>
    </row>
    <row r="3" spans="2:27" ht="25.5" x14ac:dyDescent="0.25">
      <c r="B3" s="27" t="s">
        <v>28</v>
      </c>
      <c r="C3" s="20" t="s">
        <v>73</v>
      </c>
      <c r="D3" s="29"/>
      <c r="E3" s="27" t="s">
        <v>27</v>
      </c>
      <c r="F3" s="20" t="s">
        <v>34</v>
      </c>
      <c r="G3" s="28" t="s">
        <v>118</v>
      </c>
      <c r="H3" s="30" t="s">
        <v>25</v>
      </c>
      <c r="I3" s="31" t="s">
        <v>26</v>
      </c>
      <c r="J3" s="31" t="s">
        <v>94</v>
      </c>
      <c r="K3" s="31" t="s">
        <v>93</v>
      </c>
    </row>
    <row r="4" spans="2:27" x14ac:dyDescent="0.25">
      <c r="B4" s="36" t="s">
        <v>1</v>
      </c>
      <c r="C4" s="34">
        <f>O8</f>
        <v>20615.13</v>
      </c>
      <c r="D4" s="35"/>
      <c r="E4" s="36" t="s">
        <v>0</v>
      </c>
      <c r="F4" s="34">
        <f>O34</f>
        <v>129700.97</v>
      </c>
      <c r="G4" s="37">
        <f>C4+F4</f>
        <v>150316.1</v>
      </c>
      <c r="H4" s="36" t="s">
        <v>1</v>
      </c>
      <c r="I4" s="49">
        <v>352350</v>
      </c>
      <c r="J4" s="32">
        <v>0</v>
      </c>
      <c r="K4" s="38">
        <f>SUM(I4:J4)</f>
        <v>352350</v>
      </c>
    </row>
    <row r="5" spans="2:27" ht="19.5" customHeight="1" x14ac:dyDescent="0.25">
      <c r="B5" s="36" t="s">
        <v>147</v>
      </c>
      <c r="C5" s="57">
        <f>AA9</f>
        <v>126691.57</v>
      </c>
      <c r="D5" s="35"/>
      <c r="E5" s="36" t="s">
        <v>29</v>
      </c>
      <c r="F5" s="94"/>
      <c r="G5" s="37"/>
      <c r="H5" s="36" t="s">
        <v>29</v>
      </c>
      <c r="I5" s="39"/>
      <c r="J5" s="32">
        <v>0</v>
      </c>
      <c r="K5" s="38">
        <f t="shared" ref="K5:K6" si="0">I5+J5</f>
        <v>0</v>
      </c>
    </row>
    <row r="6" spans="2:27" x14ac:dyDescent="0.25">
      <c r="B6" s="36" t="s">
        <v>30</v>
      </c>
      <c r="C6" s="40">
        <f>AA10</f>
        <v>111820.56999999999</v>
      </c>
      <c r="D6" s="41"/>
      <c r="E6" s="36" t="s">
        <v>30</v>
      </c>
      <c r="F6" s="42"/>
      <c r="G6" s="37"/>
      <c r="H6" s="36" t="s">
        <v>30</v>
      </c>
      <c r="I6" s="43"/>
      <c r="J6" s="32">
        <v>0</v>
      </c>
      <c r="K6" s="38">
        <f t="shared" si="0"/>
        <v>0</v>
      </c>
      <c r="M6" s="50"/>
      <c r="N6" s="16" t="s">
        <v>74</v>
      </c>
      <c r="O6" s="16" t="s">
        <v>78</v>
      </c>
      <c r="P6" s="16" t="s">
        <v>79</v>
      </c>
      <c r="Q6" s="16" t="s">
        <v>80</v>
      </c>
      <c r="R6" s="16" t="s">
        <v>81</v>
      </c>
      <c r="S6" s="16" t="s">
        <v>82</v>
      </c>
      <c r="T6" s="16" t="s">
        <v>83</v>
      </c>
      <c r="U6" s="16" t="s">
        <v>84</v>
      </c>
      <c r="V6" s="16" t="s">
        <v>85</v>
      </c>
      <c r="W6" s="16" t="s">
        <v>86</v>
      </c>
      <c r="X6" s="16" t="s">
        <v>87</v>
      </c>
      <c r="Y6" s="16" t="s">
        <v>88</v>
      </c>
      <c r="Z6" s="16" t="s">
        <v>89</v>
      </c>
      <c r="AA6" s="16" t="s">
        <v>92</v>
      </c>
    </row>
    <row r="7" spans="2:27" x14ac:dyDescent="0.25">
      <c r="B7" s="45" t="s">
        <v>2</v>
      </c>
      <c r="C7" s="78">
        <f>Y11</f>
        <v>35334.129999999997</v>
      </c>
      <c r="D7" s="44"/>
      <c r="E7" s="45" t="s">
        <v>3</v>
      </c>
      <c r="F7" s="79">
        <f>Y34</f>
        <v>142465.33000000002</v>
      </c>
      <c r="G7" s="46">
        <f t="shared" ref="G7" si="1">F7+C7</f>
        <v>177799.46000000002</v>
      </c>
      <c r="H7" s="45" t="s">
        <v>3</v>
      </c>
      <c r="I7" s="80">
        <f>Y41</f>
        <v>359155.98</v>
      </c>
      <c r="J7" s="81">
        <f>SUM(J4:J6)</f>
        <v>0</v>
      </c>
      <c r="K7" s="33">
        <f t="shared" ref="K7" si="2">J7+I7</f>
        <v>359155.98</v>
      </c>
      <c r="M7" s="50"/>
      <c r="N7" s="62"/>
      <c r="P7" s="107">
        <v>44985</v>
      </c>
      <c r="Q7" s="107">
        <v>45016</v>
      </c>
      <c r="R7" s="107">
        <v>45046</v>
      </c>
      <c r="S7" s="107">
        <v>45077</v>
      </c>
      <c r="T7" s="107">
        <v>45107</v>
      </c>
      <c r="U7" s="107">
        <v>45138</v>
      </c>
      <c r="V7" s="107">
        <v>45169</v>
      </c>
      <c r="W7" s="107">
        <v>45199</v>
      </c>
      <c r="X7" s="107">
        <v>45230</v>
      </c>
      <c r="Y7" s="107">
        <v>45260</v>
      </c>
      <c r="Z7" s="62"/>
      <c r="AA7" s="62"/>
    </row>
    <row r="8" spans="2:27" x14ac:dyDescent="0.25">
      <c r="B8" s="1"/>
      <c r="F8" s="16" t="s">
        <v>151</v>
      </c>
      <c r="G8" s="99">
        <f>B40</f>
        <v>27483.360000000015</v>
      </c>
      <c r="J8" s="16" t="s">
        <v>151</v>
      </c>
      <c r="K8" s="99">
        <f>C40</f>
        <v>6805.9799999999814</v>
      </c>
      <c r="N8" s="62" t="s">
        <v>75</v>
      </c>
      <c r="O8" s="87">
        <v>20615.13</v>
      </c>
      <c r="P8" s="87">
        <f>O11</f>
        <v>20562.919999999998</v>
      </c>
      <c r="Q8" s="87">
        <f>P11</f>
        <v>24153.83</v>
      </c>
      <c r="R8" s="87">
        <f>Q11</f>
        <v>24591.63</v>
      </c>
      <c r="S8" s="87">
        <f>R11</f>
        <v>29096.58</v>
      </c>
      <c r="T8" s="87">
        <v>35151.919999999998</v>
      </c>
      <c r="U8" s="87">
        <f>T11</f>
        <v>25680.73</v>
      </c>
      <c r="V8" s="87">
        <f>U11</f>
        <v>18492.43</v>
      </c>
      <c r="W8" s="87">
        <f>V11</f>
        <v>15295.92</v>
      </c>
      <c r="X8" s="87">
        <f>W11</f>
        <v>22923.97</v>
      </c>
      <c r="Y8" s="87">
        <f>X11</f>
        <v>26437.54</v>
      </c>
      <c r="Z8" s="87"/>
      <c r="AA8" s="62"/>
    </row>
    <row r="9" spans="2:27" x14ac:dyDescent="0.25">
      <c r="B9" s="100"/>
      <c r="C9" s="50"/>
      <c r="J9" s="51"/>
      <c r="K9" s="51"/>
      <c r="M9" s="50"/>
      <c r="N9" s="62" t="s">
        <v>90</v>
      </c>
      <c r="O9" s="87">
        <v>8610.99</v>
      </c>
      <c r="P9" s="87">
        <v>6415.45</v>
      </c>
      <c r="Q9" s="87">
        <v>5333.67</v>
      </c>
      <c r="R9" s="87">
        <v>8339.99</v>
      </c>
      <c r="S9" s="87">
        <v>20212.73</v>
      </c>
      <c r="T9" s="87">
        <v>9074.02</v>
      </c>
      <c r="U9" s="87">
        <v>7603.2</v>
      </c>
      <c r="V9" s="87">
        <v>8159.96</v>
      </c>
      <c r="W9" s="87">
        <v>20776.75</v>
      </c>
      <c r="X9" s="87">
        <v>15515.08</v>
      </c>
      <c r="Y9" s="87">
        <v>16649.73</v>
      </c>
      <c r="Z9" s="87"/>
      <c r="AA9" s="87">
        <f>SUM(O9:Z9)</f>
        <v>126691.57</v>
      </c>
    </row>
    <row r="10" spans="2:27" x14ac:dyDescent="0.25">
      <c r="B10" s="1"/>
      <c r="C10" s="50"/>
      <c r="M10" s="50"/>
      <c r="N10" s="62" t="s">
        <v>91</v>
      </c>
      <c r="O10" s="87">
        <v>8663.2000000000007</v>
      </c>
      <c r="P10" s="87">
        <v>2824.54</v>
      </c>
      <c r="Q10" s="87">
        <v>4895.87</v>
      </c>
      <c r="R10" s="87">
        <v>3835.04</v>
      </c>
      <c r="S10" s="87">
        <v>14157.39</v>
      </c>
      <c r="T10" s="87">
        <v>18545.21</v>
      </c>
      <c r="U10" s="87">
        <v>14791.5</v>
      </c>
      <c r="V10" s="87">
        <v>11307.47</v>
      </c>
      <c r="W10" s="87">
        <v>13099.7</v>
      </c>
      <c r="X10" s="87">
        <v>11952.51</v>
      </c>
      <c r="Y10" s="87">
        <v>7748.14</v>
      </c>
      <c r="Z10" s="87"/>
      <c r="AA10" s="87">
        <f>SUM(O10:Z10)</f>
        <v>111820.56999999999</v>
      </c>
    </row>
    <row r="11" spans="2:27" x14ac:dyDescent="0.25">
      <c r="B11" s="1"/>
      <c r="L11" s="50"/>
      <c r="N11" s="62" t="s">
        <v>76</v>
      </c>
      <c r="O11" s="87">
        <v>20562.919999999998</v>
      </c>
      <c r="P11" s="87">
        <v>24153.83</v>
      </c>
      <c r="Q11" s="87">
        <v>24591.63</v>
      </c>
      <c r="R11" s="87">
        <v>29096.58</v>
      </c>
      <c r="S11" s="87">
        <v>35151.919999999998</v>
      </c>
      <c r="T11" s="87">
        <v>25680.73</v>
      </c>
      <c r="U11" s="87">
        <v>18492.43</v>
      </c>
      <c r="V11" s="87">
        <v>15295.92</v>
      </c>
      <c r="W11" s="87">
        <v>22923.97</v>
      </c>
      <c r="X11" s="87">
        <v>26437.54</v>
      </c>
      <c r="Y11" s="87">
        <v>35334.129999999997</v>
      </c>
      <c r="Z11" s="87"/>
      <c r="AA11" s="62"/>
    </row>
    <row r="12" spans="2:27" ht="25.5" x14ac:dyDescent="0.25">
      <c r="B12" s="7" t="s">
        <v>4</v>
      </c>
      <c r="C12" s="10" t="str">
        <f>F1</f>
        <v>FY 2023</v>
      </c>
      <c r="D12" s="8"/>
      <c r="E12" s="9" t="s">
        <v>146</v>
      </c>
      <c r="F12" s="14" t="s">
        <v>123</v>
      </c>
      <c r="I12" s="13"/>
      <c r="L12" s="50"/>
      <c r="N12" s="62" t="s">
        <v>77</v>
      </c>
      <c r="O12" s="114">
        <f>O11-O8</f>
        <v>-52.210000000002765</v>
      </c>
      <c r="P12" s="114">
        <f t="shared" ref="P12:Z12" si="3">P11-P8</f>
        <v>3590.9100000000035</v>
      </c>
      <c r="Q12" s="114">
        <f t="shared" si="3"/>
        <v>437.79999999999927</v>
      </c>
      <c r="R12" s="114">
        <f t="shared" si="3"/>
        <v>4504.9500000000007</v>
      </c>
      <c r="S12" s="114">
        <f t="shared" si="3"/>
        <v>6055.3399999999965</v>
      </c>
      <c r="T12" s="114">
        <f t="shared" si="3"/>
        <v>-9471.1899999999987</v>
      </c>
      <c r="U12" s="114">
        <f t="shared" si="3"/>
        <v>-7188.2999999999993</v>
      </c>
      <c r="V12" s="114">
        <f t="shared" si="3"/>
        <v>-3196.51</v>
      </c>
      <c r="W12" s="114">
        <f t="shared" si="3"/>
        <v>7628.0500000000011</v>
      </c>
      <c r="X12" s="114">
        <f t="shared" si="3"/>
        <v>3513.5699999999997</v>
      </c>
      <c r="Y12" s="114">
        <f t="shared" si="3"/>
        <v>8896.5899999999965</v>
      </c>
      <c r="Z12" s="114">
        <f t="shared" si="3"/>
        <v>0</v>
      </c>
      <c r="AA12" s="114">
        <f>SUM(AA9:AA11)</f>
        <v>238512.14</v>
      </c>
    </row>
    <row r="13" spans="2:27" x14ac:dyDescent="0.25">
      <c r="B13" s="3" t="s">
        <v>5</v>
      </c>
      <c r="C13" s="4">
        <v>50</v>
      </c>
      <c r="D13" s="5"/>
      <c r="E13" s="5">
        <v>25</v>
      </c>
      <c r="F13" s="22">
        <v>43</v>
      </c>
      <c r="M13" s="50"/>
    </row>
    <row r="14" spans="2:27" x14ac:dyDescent="0.25">
      <c r="B14" s="3" t="s">
        <v>36</v>
      </c>
      <c r="C14" s="4" t="s">
        <v>160</v>
      </c>
      <c r="D14" s="5"/>
      <c r="E14" s="5" t="s">
        <v>149</v>
      </c>
      <c r="F14" s="22" t="s">
        <v>122</v>
      </c>
    </row>
    <row r="15" spans="2:27" x14ac:dyDescent="0.25">
      <c r="B15" s="3" t="s">
        <v>6</v>
      </c>
      <c r="C15" s="4">
        <v>38</v>
      </c>
      <c r="D15" s="5"/>
      <c r="E15" s="5">
        <v>28</v>
      </c>
      <c r="F15" s="23"/>
    </row>
    <row r="16" spans="2:27" x14ac:dyDescent="0.25">
      <c r="B16" s="3" t="s">
        <v>7</v>
      </c>
      <c r="C16" s="4">
        <v>35</v>
      </c>
      <c r="D16" s="5"/>
      <c r="E16" s="5">
        <v>19</v>
      </c>
      <c r="F16" s="23" t="s">
        <v>21</v>
      </c>
    </row>
    <row r="17" spans="2:27" x14ac:dyDescent="0.25">
      <c r="B17" s="2"/>
    </row>
    <row r="18" spans="2:27" x14ac:dyDescent="0.25">
      <c r="B18" s="17" t="s">
        <v>13</v>
      </c>
      <c r="C18" s="18" t="s">
        <v>18</v>
      </c>
      <c r="E18" s="25" t="s">
        <v>12</v>
      </c>
      <c r="F18" s="26" t="s">
        <v>8</v>
      </c>
      <c r="I18" s="6"/>
      <c r="N18" s="90" t="s">
        <v>95</v>
      </c>
      <c r="O18" s="16" t="s">
        <v>78</v>
      </c>
      <c r="P18" s="16" t="s">
        <v>79</v>
      </c>
      <c r="Q18" s="16" t="s">
        <v>80</v>
      </c>
      <c r="R18" s="16" t="s">
        <v>81</v>
      </c>
      <c r="S18" s="16" t="s">
        <v>82</v>
      </c>
      <c r="T18" s="16" t="s">
        <v>83</v>
      </c>
      <c r="U18" s="16" t="s">
        <v>84</v>
      </c>
      <c r="V18" s="16" t="s">
        <v>85</v>
      </c>
      <c r="W18" s="16" t="s">
        <v>86</v>
      </c>
      <c r="X18" s="16" t="s">
        <v>87</v>
      </c>
      <c r="Y18" s="16" t="s">
        <v>88</v>
      </c>
      <c r="Z18" s="16" t="s">
        <v>89</v>
      </c>
      <c r="AA18" s="16" t="s">
        <v>92</v>
      </c>
    </row>
    <row r="19" spans="2:27" x14ac:dyDescent="0.25">
      <c r="B19" s="16" t="s">
        <v>14</v>
      </c>
      <c r="C19" s="19">
        <v>4</v>
      </c>
      <c r="E19" s="15" t="s">
        <v>9</v>
      </c>
      <c r="F19" s="104">
        <v>2132.7399999999998</v>
      </c>
      <c r="N19" s="90">
        <v>7077</v>
      </c>
      <c r="O19" s="62"/>
      <c r="P19" s="107">
        <v>44984</v>
      </c>
      <c r="Q19" s="107">
        <v>45016</v>
      </c>
      <c r="R19" s="108">
        <v>45044</v>
      </c>
      <c r="S19" s="107">
        <v>45077</v>
      </c>
      <c r="T19" s="107">
        <v>45107</v>
      </c>
      <c r="U19" s="107">
        <v>45138</v>
      </c>
      <c r="V19" s="107">
        <v>45169</v>
      </c>
      <c r="W19" s="107">
        <v>45199</v>
      </c>
      <c r="X19" s="107">
        <v>45230</v>
      </c>
      <c r="Y19" s="107">
        <v>45260</v>
      </c>
      <c r="Z19" s="62"/>
      <c r="AA19" s="62"/>
    </row>
    <row r="20" spans="2:27" x14ac:dyDescent="0.25">
      <c r="B20" s="16" t="s">
        <v>15</v>
      </c>
      <c r="C20" s="19">
        <v>13</v>
      </c>
      <c r="E20" s="15" t="s">
        <v>10</v>
      </c>
      <c r="F20" s="105">
        <v>13744</v>
      </c>
      <c r="N20" s="62" t="s">
        <v>75</v>
      </c>
      <c r="O20" s="87">
        <v>38765</v>
      </c>
      <c r="P20" s="87">
        <f>O23</f>
        <v>40429</v>
      </c>
      <c r="Q20" s="87">
        <f>P23</f>
        <v>39814</v>
      </c>
      <c r="R20" s="98">
        <f>Q23</f>
        <v>42422.879999999997</v>
      </c>
      <c r="S20" s="50">
        <f>R23</f>
        <v>42621.68</v>
      </c>
      <c r="T20" s="87">
        <f>S23</f>
        <v>43657.18</v>
      </c>
      <c r="U20" s="87">
        <v>45439.05</v>
      </c>
      <c r="V20" s="87">
        <f>U23</f>
        <v>44812.15</v>
      </c>
      <c r="W20" s="87">
        <f>V23</f>
        <v>45052.28</v>
      </c>
      <c r="X20" s="87">
        <f>W23</f>
        <v>41401.79</v>
      </c>
      <c r="Y20" s="87">
        <f>X23</f>
        <v>41912.15</v>
      </c>
      <c r="Z20" s="87"/>
      <c r="AA20" s="62"/>
    </row>
    <row r="21" spans="2:27" x14ac:dyDescent="0.25">
      <c r="B21" s="16" t="s">
        <v>53</v>
      </c>
      <c r="C21" s="19">
        <v>2</v>
      </c>
      <c r="E21" s="21" t="s">
        <v>20</v>
      </c>
      <c r="F21" s="104">
        <v>7960.77</v>
      </c>
      <c r="N21" s="62" t="s">
        <v>90</v>
      </c>
      <c r="O21" s="87"/>
      <c r="P21" s="87"/>
      <c r="Q21" s="87"/>
      <c r="R21" s="87"/>
      <c r="S21" s="87"/>
      <c r="T21" s="87"/>
      <c r="U21" s="87"/>
      <c r="V21" s="87"/>
      <c r="W21" s="62"/>
      <c r="X21" s="62"/>
      <c r="Y21" s="87"/>
      <c r="Z21" s="87"/>
      <c r="AA21" s="87"/>
    </row>
    <row r="22" spans="2:27" x14ac:dyDescent="0.25">
      <c r="B22" s="16" t="s">
        <v>16</v>
      </c>
      <c r="C22" s="19">
        <v>1</v>
      </c>
      <c r="E22" s="15" t="s">
        <v>11</v>
      </c>
      <c r="F22" s="105">
        <v>30300</v>
      </c>
      <c r="N22" s="62" t="s">
        <v>91</v>
      </c>
      <c r="O22" s="87"/>
      <c r="P22" s="87"/>
      <c r="Q22" s="87"/>
      <c r="R22" s="87"/>
      <c r="S22" s="87"/>
      <c r="T22" s="87"/>
      <c r="U22" s="87"/>
      <c r="V22" s="87"/>
      <c r="W22" s="62"/>
      <c r="X22" s="62"/>
      <c r="Y22" s="87"/>
      <c r="Z22" s="87"/>
      <c r="AA22" s="87"/>
    </row>
    <row r="23" spans="2:27" x14ac:dyDescent="0.25">
      <c r="B23" s="16" t="s">
        <v>22</v>
      </c>
      <c r="C23" s="19">
        <f>G67</f>
        <v>420</v>
      </c>
      <c r="E23" s="15" t="s">
        <v>5</v>
      </c>
      <c r="F23" s="104">
        <v>49500</v>
      </c>
      <c r="N23" s="62" t="s">
        <v>76</v>
      </c>
      <c r="O23" s="87">
        <v>40429</v>
      </c>
      <c r="P23" s="87">
        <v>39814</v>
      </c>
      <c r="Q23" s="87">
        <v>42422.879999999997</v>
      </c>
      <c r="R23" s="87">
        <v>42621.68</v>
      </c>
      <c r="S23" s="87">
        <v>43657.18</v>
      </c>
      <c r="T23" s="87">
        <v>45439.05</v>
      </c>
      <c r="U23" s="87">
        <v>44812.15</v>
      </c>
      <c r="V23" s="87">
        <v>45052.28</v>
      </c>
      <c r="W23" s="87">
        <v>41401.79</v>
      </c>
      <c r="X23" s="87">
        <v>41912.15</v>
      </c>
      <c r="Y23" s="87">
        <v>46562.53</v>
      </c>
      <c r="Z23" s="87"/>
      <c r="AA23" s="98"/>
    </row>
    <row r="24" spans="2:27" ht="14.25" customHeight="1" x14ac:dyDescent="0.25">
      <c r="B24" s="16" t="s">
        <v>17</v>
      </c>
      <c r="C24" s="19">
        <f>G85</f>
        <v>249</v>
      </c>
      <c r="F24" s="85">
        <f>SUM(F19:F23)</f>
        <v>103637.51000000001</v>
      </c>
      <c r="N24" s="62" t="s">
        <v>77</v>
      </c>
      <c r="O24" s="114">
        <f t="shared" ref="O24:Z24" si="4">O23-O20</f>
        <v>1664</v>
      </c>
      <c r="P24" s="114">
        <f t="shared" si="4"/>
        <v>-615</v>
      </c>
      <c r="Q24" s="114">
        <f t="shared" si="4"/>
        <v>2608.8799999999974</v>
      </c>
      <c r="R24" s="114">
        <f t="shared" si="4"/>
        <v>198.80000000000291</v>
      </c>
      <c r="S24" s="114">
        <f t="shared" si="4"/>
        <v>1035.5</v>
      </c>
      <c r="T24" s="114">
        <f t="shared" si="4"/>
        <v>1781.8700000000026</v>
      </c>
      <c r="U24" s="114">
        <f t="shared" si="4"/>
        <v>-626.90000000000146</v>
      </c>
      <c r="V24" s="114">
        <f t="shared" si="4"/>
        <v>240.12999999999738</v>
      </c>
      <c r="W24" s="114">
        <f t="shared" si="4"/>
        <v>-3650.489999999998</v>
      </c>
      <c r="X24" s="114">
        <f t="shared" si="4"/>
        <v>510.36000000000058</v>
      </c>
      <c r="Y24" s="114">
        <f t="shared" si="4"/>
        <v>4650.3799999999974</v>
      </c>
      <c r="Z24" s="114">
        <f t="shared" si="4"/>
        <v>0</v>
      </c>
      <c r="AA24" s="114">
        <f>AA23-O20</f>
        <v>-38765</v>
      </c>
    </row>
    <row r="25" spans="2:27" x14ac:dyDescent="0.25">
      <c r="B25" s="16" t="s">
        <v>19</v>
      </c>
      <c r="C25" s="16">
        <f>SUM(C19:C24)</f>
        <v>689</v>
      </c>
      <c r="E25" s="21"/>
    </row>
    <row r="26" spans="2:27" x14ac:dyDescent="0.25">
      <c r="B26" s="24" t="s">
        <v>23</v>
      </c>
      <c r="C26" s="52">
        <f>G52</f>
        <v>337</v>
      </c>
      <c r="D26" s="53" t="s">
        <v>21</v>
      </c>
      <c r="E26" s="54" t="s">
        <v>24</v>
      </c>
      <c r="F26" s="86">
        <f>G53</f>
        <v>0.33499005964214712</v>
      </c>
      <c r="N26" s="90" t="s">
        <v>95</v>
      </c>
      <c r="O26" s="16" t="s">
        <v>78</v>
      </c>
      <c r="P26" s="16" t="s">
        <v>79</v>
      </c>
      <c r="Q26" s="16" t="s">
        <v>80</v>
      </c>
      <c r="R26" s="16" t="s">
        <v>81</v>
      </c>
      <c r="S26" s="16" t="s">
        <v>82</v>
      </c>
      <c r="T26" s="16" t="s">
        <v>83</v>
      </c>
      <c r="U26" s="16" t="s">
        <v>84</v>
      </c>
      <c r="V26" s="16" t="s">
        <v>85</v>
      </c>
      <c r="W26" s="16" t="s">
        <v>86</v>
      </c>
      <c r="X26" s="16" t="s">
        <v>87</v>
      </c>
      <c r="Y26" s="16" t="s">
        <v>88</v>
      </c>
      <c r="Z26" s="16" t="s">
        <v>89</v>
      </c>
      <c r="AA26" s="16" t="s">
        <v>92</v>
      </c>
    </row>
    <row r="27" spans="2:27" x14ac:dyDescent="0.25">
      <c r="B27" s="82" t="s">
        <v>54</v>
      </c>
      <c r="C27" s="60" t="s">
        <v>32</v>
      </c>
      <c r="D27" s="56"/>
      <c r="E27" s="58" t="s">
        <v>31</v>
      </c>
      <c r="F27" s="59">
        <f>5299+1150</f>
        <v>6449</v>
      </c>
      <c r="N27" s="90" t="s">
        <v>130</v>
      </c>
      <c r="O27" s="62"/>
      <c r="P27" s="62"/>
      <c r="Q27" s="62"/>
      <c r="R27" s="62"/>
      <c r="S27" s="62"/>
      <c r="T27" s="62"/>
      <c r="U27" s="62"/>
      <c r="V27" s="62"/>
      <c r="W27" s="87"/>
      <c r="X27" s="62"/>
      <c r="Y27" s="62"/>
      <c r="Z27" s="62"/>
      <c r="AA27" s="62"/>
    </row>
    <row r="28" spans="2:27" x14ac:dyDescent="0.25">
      <c r="C28" s="55" t="s">
        <v>35</v>
      </c>
      <c r="D28" s="56"/>
      <c r="E28" s="58" t="s">
        <v>33</v>
      </c>
      <c r="F28" s="59">
        <v>15417</v>
      </c>
      <c r="N28" s="62" t="s">
        <v>75</v>
      </c>
      <c r="O28" s="87">
        <v>84680</v>
      </c>
      <c r="P28" s="87">
        <f>O31</f>
        <v>89271.97</v>
      </c>
      <c r="Q28" s="87">
        <f>P31</f>
        <v>86987</v>
      </c>
      <c r="R28" s="87">
        <f>Q31</f>
        <v>89413.83</v>
      </c>
      <c r="S28" s="87">
        <f>R31</f>
        <v>90189.46</v>
      </c>
      <c r="T28" s="87">
        <f>S31</f>
        <v>90017.1</v>
      </c>
      <c r="U28" s="87">
        <v>93554.35</v>
      </c>
      <c r="V28" s="87">
        <f>U31</f>
        <v>93879.19</v>
      </c>
      <c r="W28" s="87">
        <f>V31</f>
        <v>94182.38</v>
      </c>
      <c r="X28" s="87">
        <f>W31</f>
        <v>89131.91</v>
      </c>
      <c r="Y28" s="87">
        <v>95902.8</v>
      </c>
      <c r="Z28" s="87"/>
      <c r="AA28" s="62"/>
    </row>
    <row r="29" spans="2:27" x14ac:dyDescent="0.25">
      <c r="B29" s="11"/>
      <c r="C29" s="61"/>
      <c r="N29" s="62" t="s">
        <v>90</v>
      </c>
      <c r="O29" s="87"/>
      <c r="P29" s="87"/>
      <c r="Q29" s="87"/>
      <c r="R29" s="87"/>
      <c r="S29" s="87"/>
      <c r="T29" s="87"/>
      <c r="U29" s="87"/>
      <c r="V29" s="87"/>
      <c r="W29" s="62"/>
      <c r="X29" s="62"/>
      <c r="Y29" s="87"/>
      <c r="Z29" s="87"/>
      <c r="AA29" s="87"/>
    </row>
    <row r="30" spans="2:27" x14ac:dyDescent="0.25">
      <c r="J30" s="6"/>
      <c r="N30" s="62" t="s">
        <v>91</v>
      </c>
      <c r="O30" s="87"/>
      <c r="P30" s="87"/>
      <c r="Q30" s="87"/>
      <c r="R30" s="87"/>
      <c r="S30" s="87"/>
      <c r="T30" s="87"/>
      <c r="U30" s="87"/>
      <c r="V30" s="87"/>
      <c r="W30" s="62"/>
      <c r="X30" s="62"/>
      <c r="Y30" s="87"/>
      <c r="Z30" s="87"/>
      <c r="AA30" s="87"/>
    </row>
    <row r="31" spans="2:27" x14ac:dyDescent="0.25">
      <c r="N31" s="62" t="s">
        <v>76</v>
      </c>
      <c r="O31" s="87">
        <v>89271.97</v>
      </c>
      <c r="P31" s="87">
        <v>86987</v>
      </c>
      <c r="Q31" s="87">
        <v>89413.83</v>
      </c>
      <c r="R31" s="87">
        <v>90189.46</v>
      </c>
      <c r="S31" s="87">
        <v>90017.1</v>
      </c>
      <c r="T31" s="87">
        <v>93554.35</v>
      </c>
      <c r="U31" s="87">
        <v>93879.19</v>
      </c>
      <c r="V31" s="87">
        <v>94182.38</v>
      </c>
      <c r="W31" s="87">
        <v>89131.91</v>
      </c>
      <c r="X31" s="87"/>
      <c r="Y31" s="87">
        <v>95902.8</v>
      </c>
      <c r="Z31" s="87"/>
      <c r="AA31" s="98"/>
    </row>
    <row r="32" spans="2:27" ht="15.75" x14ac:dyDescent="0.25">
      <c r="B32" s="19" t="s">
        <v>23</v>
      </c>
      <c r="C32" s="116" t="s">
        <v>148</v>
      </c>
      <c r="D32" s="116"/>
      <c r="E32" s="116"/>
      <c r="H32" t="s">
        <v>119</v>
      </c>
      <c r="N32" s="62" t="s">
        <v>77</v>
      </c>
      <c r="O32" s="114">
        <f t="shared" ref="O32:Z32" si="5">O31-O28</f>
        <v>4591.9700000000012</v>
      </c>
      <c r="P32" s="114">
        <f t="shared" si="5"/>
        <v>-2284.9700000000012</v>
      </c>
      <c r="Q32" s="114">
        <f t="shared" si="5"/>
        <v>2426.8300000000017</v>
      </c>
      <c r="R32" s="114">
        <f t="shared" si="5"/>
        <v>775.63000000000466</v>
      </c>
      <c r="S32" s="114">
        <f t="shared" si="5"/>
        <v>-172.36000000000058</v>
      </c>
      <c r="T32" s="114">
        <f t="shared" si="5"/>
        <v>3537.25</v>
      </c>
      <c r="U32" s="114">
        <f t="shared" si="5"/>
        <v>324.83999999999651</v>
      </c>
      <c r="V32" s="114">
        <f t="shared" si="5"/>
        <v>303.19000000000233</v>
      </c>
      <c r="W32" s="114">
        <f t="shared" si="5"/>
        <v>-5050.4700000000012</v>
      </c>
      <c r="X32" s="114">
        <f t="shared" si="5"/>
        <v>-89131.91</v>
      </c>
      <c r="Y32" s="114">
        <f t="shared" si="5"/>
        <v>0</v>
      </c>
      <c r="Z32" s="114">
        <f t="shared" si="5"/>
        <v>0</v>
      </c>
      <c r="AA32" s="114">
        <f>AA31-O28</f>
        <v>-84680</v>
      </c>
    </row>
    <row r="33" spans="2:27" x14ac:dyDescent="0.25">
      <c r="B33" s="62" t="s">
        <v>37</v>
      </c>
      <c r="C33" t="s">
        <v>38</v>
      </c>
    </row>
    <row r="34" spans="2:27" x14ac:dyDescent="0.25">
      <c r="N34" s="88" t="s">
        <v>98</v>
      </c>
      <c r="O34" s="89">
        <f>O23+O31</f>
        <v>129700.97</v>
      </c>
      <c r="P34" s="89">
        <f t="shared" ref="P34:Z34" si="6">P23+P31</f>
        <v>126801</v>
      </c>
      <c r="Q34" s="89">
        <f t="shared" si="6"/>
        <v>131836.71</v>
      </c>
      <c r="R34" s="89">
        <f t="shared" si="6"/>
        <v>132811.14000000001</v>
      </c>
      <c r="S34" s="89">
        <f t="shared" si="6"/>
        <v>133674.28</v>
      </c>
      <c r="T34" s="89">
        <f t="shared" si="6"/>
        <v>138993.40000000002</v>
      </c>
      <c r="U34" s="89">
        <f t="shared" si="6"/>
        <v>138691.34</v>
      </c>
      <c r="V34" s="89">
        <f t="shared" si="6"/>
        <v>139234.66</v>
      </c>
      <c r="W34" s="89">
        <f t="shared" si="6"/>
        <v>130533.70000000001</v>
      </c>
      <c r="X34" s="89">
        <f t="shared" si="6"/>
        <v>41912.15</v>
      </c>
      <c r="Y34" s="89">
        <f t="shared" si="6"/>
        <v>142465.33000000002</v>
      </c>
      <c r="Z34" s="89">
        <f t="shared" si="6"/>
        <v>0</v>
      </c>
      <c r="AA34" s="88"/>
    </row>
    <row r="36" spans="2:27" x14ac:dyDescent="0.25">
      <c r="F36" s="11" t="s">
        <v>110</v>
      </c>
      <c r="I36" s="11" t="s">
        <v>152</v>
      </c>
      <c r="N36" s="91" t="s">
        <v>96</v>
      </c>
      <c r="O36" s="16" t="s">
        <v>78</v>
      </c>
      <c r="P36" s="16" t="s">
        <v>79</v>
      </c>
      <c r="Q36" s="16" t="s">
        <v>80</v>
      </c>
      <c r="R36" s="16" t="s">
        <v>81</v>
      </c>
      <c r="S36" s="16" t="s">
        <v>82</v>
      </c>
      <c r="T36" s="16" t="s">
        <v>83</v>
      </c>
      <c r="U36" s="16" t="s">
        <v>84</v>
      </c>
      <c r="V36" s="16" t="s">
        <v>85</v>
      </c>
      <c r="W36" s="16" t="s">
        <v>86</v>
      </c>
      <c r="X36" s="16" t="s">
        <v>87</v>
      </c>
      <c r="Y36" s="16" t="s">
        <v>88</v>
      </c>
      <c r="Z36" s="16" t="s">
        <v>89</v>
      </c>
      <c r="AA36" s="16" t="s">
        <v>92</v>
      </c>
    </row>
    <row r="37" spans="2:27" x14ac:dyDescent="0.25">
      <c r="F37" t="s">
        <v>107</v>
      </c>
      <c r="I37" t="s">
        <v>108</v>
      </c>
      <c r="N37" s="62"/>
      <c r="O37" s="62"/>
      <c r="P37" s="62"/>
      <c r="Q37" s="62"/>
      <c r="R37" s="62"/>
      <c r="T37" s="62"/>
      <c r="U37" s="62"/>
      <c r="V37" s="62"/>
      <c r="W37" s="87"/>
      <c r="X37" s="62"/>
      <c r="Y37" s="62"/>
      <c r="Z37" s="62"/>
      <c r="AA37" s="62"/>
    </row>
    <row r="38" spans="2:27" ht="18.75" x14ac:dyDescent="0.25">
      <c r="B38" s="115" t="s">
        <v>150</v>
      </c>
      <c r="C38" s="115"/>
      <c r="F38" s="62" t="s">
        <v>99</v>
      </c>
      <c r="G38" s="62" t="s">
        <v>100</v>
      </c>
      <c r="I38" s="62" t="s">
        <v>105</v>
      </c>
      <c r="J38" s="62" t="s">
        <v>106</v>
      </c>
      <c r="N38" s="62" t="s">
        <v>75</v>
      </c>
      <c r="O38" s="49">
        <v>352350</v>
      </c>
      <c r="P38" s="87">
        <f>O41</f>
        <v>353800</v>
      </c>
      <c r="Q38" s="87">
        <f t="shared" ref="Q38:S38" si="7">P41</f>
        <v>352468</v>
      </c>
      <c r="R38" s="87">
        <f t="shared" si="7"/>
        <v>350507.61000000004</v>
      </c>
      <c r="S38" s="87">
        <f t="shared" si="7"/>
        <v>355098.55</v>
      </c>
      <c r="T38" s="87">
        <f>S41</f>
        <v>341479.78</v>
      </c>
      <c r="U38" s="32">
        <f>T41</f>
        <v>351898.7</v>
      </c>
      <c r="V38" s="87">
        <f>U41</f>
        <v>358930.49000000005</v>
      </c>
      <c r="W38" s="87">
        <f>V41</f>
        <v>356965.44</v>
      </c>
      <c r="X38" s="87"/>
      <c r="Y38" s="87">
        <f>W41</f>
        <v>338591.7</v>
      </c>
      <c r="Z38" s="87"/>
      <c r="AA38" s="62"/>
    </row>
    <row r="39" spans="2:27" x14ac:dyDescent="0.25">
      <c r="B39" s="16" t="s">
        <v>51</v>
      </c>
      <c r="C39" s="16" t="s">
        <v>52</v>
      </c>
      <c r="F39" s="62" t="s">
        <v>101</v>
      </c>
      <c r="G39" s="62">
        <v>1288</v>
      </c>
      <c r="I39" s="62" t="s">
        <v>101</v>
      </c>
      <c r="J39" s="62">
        <v>914</v>
      </c>
      <c r="N39" s="62" t="s">
        <v>90</v>
      </c>
      <c r="O39" s="87"/>
      <c r="P39" s="87"/>
      <c r="Q39" s="87"/>
      <c r="R39" s="87"/>
      <c r="S39" s="87"/>
      <c r="T39" s="87"/>
      <c r="U39" s="87"/>
      <c r="V39" s="87"/>
      <c r="W39" s="87"/>
      <c r="X39" s="62"/>
      <c r="Y39" s="87"/>
      <c r="Z39" s="87"/>
      <c r="AA39" s="87">
        <f>SUM(O39:Z39)</f>
        <v>0</v>
      </c>
    </row>
    <row r="40" spans="2:27" x14ac:dyDescent="0.25">
      <c r="B40" s="83">
        <f>G7-G4</f>
        <v>27483.360000000015</v>
      </c>
      <c r="C40" s="83">
        <f>K7-K4</f>
        <v>6805.9799999999814</v>
      </c>
      <c r="F40" s="62" t="s">
        <v>102</v>
      </c>
      <c r="G40" s="62">
        <v>619</v>
      </c>
      <c r="I40" s="62" t="s">
        <v>102</v>
      </c>
      <c r="J40" s="62">
        <v>485</v>
      </c>
      <c r="N40" s="62" t="s">
        <v>91</v>
      </c>
      <c r="O40" s="87"/>
      <c r="P40" s="87"/>
      <c r="Q40" s="87"/>
      <c r="R40" s="87"/>
      <c r="S40" s="87"/>
      <c r="T40" s="87"/>
      <c r="U40" s="87"/>
      <c r="V40" s="87"/>
      <c r="W40" s="87"/>
      <c r="X40" s="62"/>
      <c r="Y40" s="87"/>
      <c r="Z40" s="87"/>
      <c r="AA40" s="87">
        <f>SUM(O40:Z40)</f>
        <v>0</v>
      </c>
    </row>
    <row r="41" spans="2:27" x14ac:dyDescent="0.25">
      <c r="B41" s="77" t="s">
        <v>124</v>
      </c>
      <c r="F41" s="62" t="s">
        <v>14</v>
      </c>
      <c r="G41" s="62">
        <v>601</v>
      </c>
      <c r="I41" s="62" t="s">
        <v>14</v>
      </c>
      <c r="J41" s="62">
        <v>598</v>
      </c>
      <c r="N41" s="92" t="s">
        <v>76</v>
      </c>
      <c r="O41" s="93">
        <f>O53</f>
        <v>353800</v>
      </c>
      <c r="P41" s="93">
        <f>P53</f>
        <v>352468</v>
      </c>
      <c r="Q41" s="93">
        <f t="shared" ref="Q41:S41" si="8">Q53</f>
        <v>350507.61000000004</v>
      </c>
      <c r="R41" s="93">
        <f t="shared" si="8"/>
        <v>355098.55</v>
      </c>
      <c r="S41" s="93">
        <f t="shared" si="8"/>
        <v>341479.78</v>
      </c>
      <c r="T41" s="93">
        <f>T53</f>
        <v>351898.7</v>
      </c>
      <c r="U41" s="93">
        <f>U53</f>
        <v>358930.49000000005</v>
      </c>
      <c r="V41" s="93">
        <f>V53</f>
        <v>356965.44</v>
      </c>
      <c r="W41" s="93">
        <f>W53</f>
        <v>338591.7</v>
      </c>
      <c r="X41" s="93"/>
      <c r="Y41" s="93">
        <f>Y53</f>
        <v>359155.98</v>
      </c>
      <c r="Z41" s="93"/>
      <c r="AA41" s="106">
        <f>Z41</f>
        <v>0</v>
      </c>
    </row>
    <row r="42" spans="2:27" x14ac:dyDescent="0.25">
      <c r="F42" s="62" t="s">
        <v>15</v>
      </c>
      <c r="G42" s="62">
        <v>829</v>
      </c>
      <c r="I42" s="62" t="s">
        <v>15</v>
      </c>
      <c r="J42" s="62">
        <v>787</v>
      </c>
      <c r="N42" s="62" t="s">
        <v>77</v>
      </c>
      <c r="O42" s="114">
        <f t="shared" ref="O42:Z42" si="9">O41-O38</f>
        <v>1450</v>
      </c>
      <c r="P42" s="114">
        <f t="shared" si="9"/>
        <v>-1332</v>
      </c>
      <c r="Q42" s="114">
        <f t="shared" ref="Q42:S42" si="10">Q41-Q38</f>
        <v>-1960.3899999999558</v>
      </c>
      <c r="R42" s="114">
        <f t="shared" si="10"/>
        <v>4590.9399999999441</v>
      </c>
      <c r="S42" s="114">
        <f t="shared" si="10"/>
        <v>-13618.76999999996</v>
      </c>
      <c r="T42" s="114">
        <f t="shared" si="9"/>
        <v>10418.919999999984</v>
      </c>
      <c r="U42" s="114">
        <f t="shared" si="9"/>
        <v>7031.7900000000373</v>
      </c>
      <c r="V42" s="114">
        <f t="shared" si="9"/>
        <v>-1965.0500000000466</v>
      </c>
      <c r="W42" s="114">
        <f t="shared" si="9"/>
        <v>-18373.739999999991</v>
      </c>
      <c r="X42" s="114">
        <f t="shared" si="9"/>
        <v>0</v>
      </c>
      <c r="Y42" s="114">
        <f t="shared" si="9"/>
        <v>20564.27999999997</v>
      </c>
      <c r="Z42" s="114">
        <f t="shared" si="9"/>
        <v>0</v>
      </c>
      <c r="AA42" s="114">
        <f>AA41-O38</f>
        <v>-352350</v>
      </c>
    </row>
    <row r="43" spans="2:27" x14ac:dyDescent="0.25">
      <c r="F43" s="62" t="s">
        <v>103</v>
      </c>
      <c r="G43" s="62">
        <v>1649</v>
      </c>
      <c r="I43" s="62" t="s">
        <v>103</v>
      </c>
      <c r="J43" s="62">
        <v>1648</v>
      </c>
    </row>
    <row r="44" spans="2:27" x14ac:dyDescent="0.25">
      <c r="F44" s="62" t="s">
        <v>16</v>
      </c>
      <c r="G44" s="62">
        <v>137</v>
      </c>
      <c r="I44" s="62" t="s">
        <v>16</v>
      </c>
      <c r="J44" s="62">
        <v>136</v>
      </c>
    </row>
    <row r="45" spans="2:27" x14ac:dyDescent="0.25">
      <c r="F45" s="62" t="s">
        <v>22</v>
      </c>
      <c r="G45" s="62">
        <v>574</v>
      </c>
      <c r="I45" s="62" t="s">
        <v>22</v>
      </c>
      <c r="J45" s="62">
        <v>140</v>
      </c>
      <c r="M45" t="s">
        <v>97</v>
      </c>
      <c r="N45" t="s">
        <v>162</v>
      </c>
    </row>
    <row r="46" spans="2:27" x14ac:dyDescent="0.25">
      <c r="F46" s="62" t="s">
        <v>17</v>
      </c>
      <c r="G46" s="62">
        <v>432</v>
      </c>
      <c r="I46" s="62" t="s">
        <v>17</v>
      </c>
      <c r="J46" s="62">
        <v>198</v>
      </c>
    </row>
    <row r="47" spans="2:27" x14ac:dyDescent="0.25">
      <c r="F47" s="95" t="s">
        <v>104</v>
      </c>
      <c r="G47" s="95">
        <v>6129</v>
      </c>
      <c r="I47" s="95" t="s">
        <v>109</v>
      </c>
      <c r="J47" s="95">
        <f>SUM(J45:J46)</f>
        <v>338</v>
      </c>
      <c r="N47" s="91" t="s">
        <v>96</v>
      </c>
      <c r="O47" s="16" t="s">
        <v>78</v>
      </c>
      <c r="P47" s="16" t="s">
        <v>79</v>
      </c>
      <c r="Q47" s="16" t="s">
        <v>80</v>
      </c>
      <c r="R47" s="16" t="s">
        <v>81</v>
      </c>
      <c r="S47" s="16" t="s">
        <v>82</v>
      </c>
      <c r="T47" s="16" t="s">
        <v>83</v>
      </c>
      <c r="U47" s="16" t="s">
        <v>84</v>
      </c>
      <c r="V47" s="16" t="s">
        <v>85</v>
      </c>
      <c r="W47" s="16" t="s">
        <v>86</v>
      </c>
      <c r="X47" s="16" t="s">
        <v>87</v>
      </c>
      <c r="Y47" s="16" t="s">
        <v>88</v>
      </c>
      <c r="Z47" s="16" t="s">
        <v>89</v>
      </c>
      <c r="AA47" s="16" t="s">
        <v>92</v>
      </c>
    </row>
    <row r="48" spans="2:27" x14ac:dyDescent="0.25">
      <c r="N48" s="62" t="s">
        <v>129</v>
      </c>
      <c r="O48" s="87">
        <v>78966</v>
      </c>
      <c r="P48" s="87">
        <v>78583</v>
      </c>
      <c r="Q48" s="87">
        <v>76782.66</v>
      </c>
      <c r="R48" s="87">
        <v>78228.92</v>
      </c>
      <c r="S48" s="87">
        <v>74711.240000000005</v>
      </c>
      <c r="T48" s="87">
        <v>78555.5</v>
      </c>
      <c r="U48" s="87">
        <v>80458.97</v>
      </c>
      <c r="V48" s="87">
        <v>80085.740000000005</v>
      </c>
      <c r="W48" s="87">
        <v>74935.17</v>
      </c>
      <c r="X48" s="87"/>
      <c r="Y48" s="87">
        <v>79871.13</v>
      </c>
      <c r="Z48" s="87"/>
      <c r="AA48" s="87"/>
    </row>
    <row r="49" spans="5:27" x14ac:dyDescent="0.25">
      <c r="I49" s="11" t="s">
        <v>131</v>
      </c>
      <c r="N49" s="62" t="s">
        <v>127</v>
      </c>
      <c r="O49" s="87">
        <f>22042+23501</f>
        <v>45543</v>
      </c>
      <c r="P49" s="87">
        <f>21997+23451</f>
        <v>45448</v>
      </c>
      <c r="Q49" s="87">
        <v>46631.040000000001</v>
      </c>
      <c r="R49" s="87">
        <v>46863.05</v>
      </c>
      <c r="S49" s="87">
        <v>46225.5</v>
      </c>
      <c r="T49" s="87">
        <v>45801.15</v>
      </c>
      <c r="U49" s="87">
        <v>45350.8</v>
      </c>
      <c r="V49" s="87">
        <v>45044.35</v>
      </c>
      <c r="W49" s="87">
        <v>43222.31</v>
      </c>
      <c r="X49" s="87"/>
      <c r="Y49" s="87">
        <v>45326.14</v>
      </c>
      <c r="Z49" s="87"/>
      <c r="AA49" s="87"/>
    </row>
    <row r="50" spans="5:27" x14ac:dyDescent="0.25">
      <c r="I50" s="11" t="s">
        <v>113</v>
      </c>
      <c r="N50" s="62" t="s">
        <v>126</v>
      </c>
      <c r="O50" s="87">
        <f>170858+52695</f>
        <v>223553</v>
      </c>
      <c r="P50" s="87">
        <f>169747+52752</f>
        <v>222499</v>
      </c>
      <c r="Q50" s="87">
        <v>220973.59</v>
      </c>
      <c r="R50" s="87">
        <v>223850.64</v>
      </c>
      <c r="S50" s="87">
        <v>214432.22</v>
      </c>
      <c r="T50" s="87">
        <v>221248.35</v>
      </c>
      <c r="U50" s="87">
        <v>226796.14</v>
      </c>
      <c r="V50" s="87">
        <v>225536.9</v>
      </c>
      <c r="W50" s="87">
        <v>214511.02</v>
      </c>
      <c r="X50" s="87"/>
      <c r="Y50" s="87">
        <v>227553.39</v>
      </c>
      <c r="Z50" s="87"/>
      <c r="AA50" s="87"/>
    </row>
    <row r="51" spans="5:27" x14ac:dyDescent="0.25">
      <c r="F51" s="62" t="s">
        <v>115</v>
      </c>
      <c r="G51" s="62">
        <f>G45+G46</f>
        <v>1006</v>
      </c>
      <c r="I51" s="62" t="s">
        <v>111</v>
      </c>
      <c r="J51" s="62" t="s">
        <v>112</v>
      </c>
      <c r="N51" s="62" t="s">
        <v>128</v>
      </c>
      <c r="O51" s="87">
        <v>1334</v>
      </c>
      <c r="P51" s="87">
        <v>1381</v>
      </c>
      <c r="Q51" s="87">
        <v>1423.2</v>
      </c>
      <c r="R51" s="87">
        <v>1431.48</v>
      </c>
      <c r="S51" s="87">
        <v>1420.99</v>
      </c>
      <c r="T51" s="87">
        <v>1463.52</v>
      </c>
      <c r="U51" s="87">
        <v>1470.7</v>
      </c>
      <c r="V51" s="87">
        <v>1464.62</v>
      </c>
      <c r="W51" s="87">
        <v>1377.36</v>
      </c>
      <c r="X51" s="87"/>
      <c r="Y51" s="87">
        <v>1489.47</v>
      </c>
      <c r="Z51" s="87"/>
      <c r="AA51" s="87"/>
    </row>
    <row r="52" spans="5:27" x14ac:dyDescent="0.25">
      <c r="F52" s="101" t="s">
        <v>116</v>
      </c>
      <c r="G52" s="101">
        <f>G66+G84</f>
        <v>337</v>
      </c>
      <c r="I52" s="62" t="s">
        <v>101</v>
      </c>
      <c r="J52" s="62">
        <v>374</v>
      </c>
      <c r="N52" s="62" t="s">
        <v>125</v>
      </c>
      <c r="O52" s="87">
        <v>4404</v>
      </c>
      <c r="P52" s="87">
        <v>4557</v>
      </c>
      <c r="Q52" s="87">
        <v>4697.12</v>
      </c>
      <c r="R52" s="87">
        <v>4724.46</v>
      </c>
      <c r="S52" s="87">
        <v>4689.83</v>
      </c>
      <c r="T52" s="87">
        <v>4830.18</v>
      </c>
      <c r="U52" s="87">
        <v>4853.88</v>
      </c>
      <c r="V52" s="87">
        <v>4833.83</v>
      </c>
      <c r="W52" s="87">
        <v>4545.84</v>
      </c>
      <c r="X52" s="87"/>
      <c r="Y52" s="87">
        <v>4915.8500000000004</v>
      </c>
      <c r="Z52" s="87"/>
      <c r="AA52" s="87"/>
    </row>
    <row r="53" spans="5:27" x14ac:dyDescent="0.25">
      <c r="F53" s="101" t="s">
        <v>117</v>
      </c>
      <c r="G53" s="102">
        <f>G52/G51</f>
        <v>0.33499005964214712</v>
      </c>
      <c r="I53" s="62" t="s">
        <v>102</v>
      </c>
      <c r="J53" s="62">
        <v>134</v>
      </c>
      <c r="N53" s="62"/>
      <c r="O53" s="87">
        <f t="shared" ref="O53:U53" si="11">SUM(O48:O52)</f>
        <v>353800</v>
      </c>
      <c r="P53" s="96">
        <f t="shared" si="11"/>
        <v>352468</v>
      </c>
      <c r="Q53" s="87">
        <f t="shared" si="11"/>
        <v>350507.61000000004</v>
      </c>
      <c r="R53" s="87">
        <f t="shared" si="11"/>
        <v>355098.55</v>
      </c>
      <c r="S53" s="87">
        <f t="shared" si="11"/>
        <v>341479.78</v>
      </c>
      <c r="T53" s="87">
        <f t="shared" si="11"/>
        <v>351898.7</v>
      </c>
      <c r="U53" s="87">
        <f t="shared" si="11"/>
        <v>358930.49000000005</v>
      </c>
      <c r="V53" s="96">
        <f>SUM(V48:V52)</f>
        <v>356965.44</v>
      </c>
      <c r="W53" s="96">
        <f>SUM(W48:W52)</f>
        <v>338591.7</v>
      </c>
      <c r="X53" s="87"/>
      <c r="Y53" s="87">
        <f>SUM(Y48:Y52)</f>
        <v>359155.98</v>
      </c>
      <c r="Z53" s="96">
        <f>SUM(Z48:Z52)</f>
        <v>0</v>
      </c>
      <c r="AA53" s="87"/>
    </row>
    <row r="54" spans="5:27" x14ac:dyDescent="0.25">
      <c r="I54" s="62" t="s">
        <v>14</v>
      </c>
      <c r="J54" s="62">
        <v>4</v>
      </c>
      <c r="V54" s="50"/>
    </row>
    <row r="55" spans="5:27" x14ac:dyDescent="0.25">
      <c r="I55" s="62" t="s">
        <v>15</v>
      </c>
      <c r="J55" s="62">
        <v>13</v>
      </c>
      <c r="V55" s="50"/>
    </row>
    <row r="56" spans="5:27" x14ac:dyDescent="0.25">
      <c r="I56" s="62" t="s">
        <v>103</v>
      </c>
      <c r="J56" s="62">
        <v>3</v>
      </c>
      <c r="V56" s="50"/>
    </row>
    <row r="57" spans="5:27" x14ac:dyDescent="0.25">
      <c r="I57" s="62" t="s">
        <v>16</v>
      </c>
      <c r="J57" s="62">
        <v>1</v>
      </c>
    </row>
    <row r="58" spans="5:27" x14ac:dyDescent="0.25">
      <c r="I58" s="62" t="s">
        <v>22</v>
      </c>
      <c r="J58" s="62">
        <v>433</v>
      </c>
    </row>
    <row r="59" spans="5:27" x14ac:dyDescent="0.25">
      <c r="I59" s="62" t="s">
        <v>17</v>
      </c>
      <c r="J59" s="62">
        <v>253</v>
      </c>
    </row>
    <row r="60" spans="5:27" x14ac:dyDescent="0.25">
      <c r="I60" s="95" t="s">
        <v>114</v>
      </c>
      <c r="J60" s="62">
        <f>SUM(J58:J59)</f>
        <v>686</v>
      </c>
    </row>
    <row r="61" spans="5:27" x14ac:dyDescent="0.25">
      <c r="F61" s="11"/>
      <c r="G61" s="11"/>
    </row>
    <row r="63" spans="5:27" ht="15.75" x14ac:dyDescent="0.25">
      <c r="E63" s="116" t="s">
        <v>153</v>
      </c>
      <c r="F63" s="116"/>
      <c r="G63" s="116"/>
    </row>
    <row r="64" spans="5:27" x14ac:dyDescent="0.25">
      <c r="F64" s="95" t="s">
        <v>132</v>
      </c>
      <c r="G64" s="62"/>
    </row>
    <row r="65" spans="6:7" x14ac:dyDescent="0.25">
      <c r="F65" s="62" t="s">
        <v>133</v>
      </c>
      <c r="G65" s="62">
        <v>574</v>
      </c>
    </row>
    <row r="66" spans="6:7" x14ac:dyDescent="0.25">
      <c r="F66" s="62" t="s">
        <v>134</v>
      </c>
      <c r="G66" s="62">
        <v>154</v>
      </c>
    </row>
    <row r="67" spans="6:7" x14ac:dyDescent="0.25">
      <c r="F67" s="62" t="s">
        <v>135</v>
      </c>
      <c r="G67" s="62">
        <f>G65-G66</f>
        <v>420</v>
      </c>
    </row>
    <row r="68" spans="6:7" x14ac:dyDescent="0.25">
      <c r="F68" s="109" t="s">
        <v>136</v>
      </c>
      <c r="G68" s="110">
        <v>0.26306620209059228</v>
      </c>
    </row>
    <row r="69" spans="6:7" x14ac:dyDescent="0.25">
      <c r="F69" s="62"/>
      <c r="G69" s="62"/>
    </row>
    <row r="70" spans="6:7" x14ac:dyDescent="0.25">
      <c r="F70" s="62"/>
      <c r="G70" s="62"/>
    </row>
    <row r="71" spans="6:7" x14ac:dyDescent="0.25">
      <c r="F71" s="62" t="s">
        <v>137</v>
      </c>
      <c r="G71" s="62">
        <v>430</v>
      </c>
    </row>
    <row r="72" spans="6:7" x14ac:dyDescent="0.25">
      <c r="F72" s="62" t="s">
        <v>138</v>
      </c>
      <c r="G72" s="62">
        <v>126</v>
      </c>
    </row>
    <row r="73" spans="6:7" x14ac:dyDescent="0.25">
      <c r="F73" s="62" t="s">
        <v>139</v>
      </c>
      <c r="G73" s="111">
        <v>0.28604651162790695</v>
      </c>
    </row>
    <row r="74" spans="6:7" x14ac:dyDescent="0.25">
      <c r="F74" s="62"/>
      <c r="G74" s="62"/>
    </row>
    <row r="75" spans="6:7" x14ac:dyDescent="0.25">
      <c r="F75" s="62" t="s">
        <v>140</v>
      </c>
      <c r="G75" s="62">
        <v>144</v>
      </c>
    </row>
    <row r="76" spans="6:7" x14ac:dyDescent="0.25">
      <c r="F76" s="62" t="s">
        <v>141</v>
      </c>
      <c r="G76" s="62">
        <v>28</v>
      </c>
    </row>
    <row r="77" spans="6:7" x14ac:dyDescent="0.25">
      <c r="F77" s="62" t="s">
        <v>142</v>
      </c>
      <c r="G77" s="111">
        <v>0.19444444444444442</v>
      </c>
    </row>
    <row r="78" spans="6:7" x14ac:dyDescent="0.25">
      <c r="F78" s="62"/>
      <c r="G78" s="62"/>
    </row>
    <row r="79" spans="6:7" x14ac:dyDescent="0.25">
      <c r="F79" s="113" t="s">
        <v>143</v>
      </c>
      <c r="G79" s="112"/>
    </row>
    <row r="81" spans="5:7" x14ac:dyDescent="0.25">
      <c r="E81" s="11" t="s">
        <v>154</v>
      </c>
      <c r="F81" s="11"/>
    </row>
    <row r="82" spans="5:7" x14ac:dyDescent="0.25">
      <c r="F82" s="11" t="s">
        <v>144</v>
      </c>
    </row>
    <row r="83" spans="5:7" x14ac:dyDescent="0.25">
      <c r="F83" s="62" t="s">
        <v>133</v>
      </c>
      <c r="G83" s="62">
        <v>432</v>
      </c>
    </row>
    <row r="84" spans="5:7" x14ac:dyDescent="0.25">
      <c r="F84" s="95" t="s">
        <v>134</v>
      </c>
      <c r="G84" s="95">
        <v>183</v>
      </c>
    </row>
    <row r="85" spans="5:7" x14ac:dyDescent="0.25">
      <c r="F85" s="62" t="s">
        <v>135</v>
      </c>
      <c r="G85" s="62">
        <f>G83-G84</f>
        <v>249</v>
      </c>
    </row>
    <row r="86" spans="5:7" x14ac:dyDescent="0.25">
      <c r="F86" s="109" t="s">
        <v>145</v>
      </c>
      <c r="G86" s="110">
        <v>0.41898148148148151</v>
      </c>
    </row>
    <row r="88" spans="5:7" x14ac:dyDescent="0.25">
      <c r="F88" s="103" t="s">
        <v>143</v>
      </c>
    </row>
  </sheetData>
  <mergeCells count="3">
    <mergeCell ref="B38:C38"/>
    <mergeCell ref="E63:G63"/>
    <mergeCell ref="C32:E32"/>
  </mergeCells>
  <pageMargins left="0.7" right="0.7" top="0.75" bottom="0.75" header="0.3" footer="0.3"/>
  <pageSetup scale="77" fitToHeight="0" orientation="landscape" r:id="rId1"/>
  <headerFooter>
    <oddHeader>&amp;C&amp;"Old English Text MT,Regular"&amp;22Maplewood Cemetery Association</oddHeader>
    <oddFooter>&amp;L&amp;F&amp;R&amp;D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C1" workbookViewId="0">
      <selection activeCell="B4" sqref="B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workbookViewId="0">
      <selection activeCell="C14" sqref="C14"/>
    </sheetView>
  </sheetViews>
  <sheetFormatPr defaultRowHeight="15" x14ac:dyDescent="0.25"/>
  <cols>
    <col min="1" max="1" width="58.140625" bestFit="1" customWidth="1"/>
    <col min="2" max="2" width="24.140625" customWidth="1"/>
  </cols>
  <sheetData>
    <row r="1" spans="1:15" ht="23.25" x14ac:dyDescent="0.3">
      <c r="A1" s="63" t="s">
        <v>39</v>
      </c>
      <c r="B1" s="64"/>
      <c r="C1" s="65"/>
      <c r="D1" s="117" t="s">
        <v>155</v>
      </c>
      <c r="E1" s="118"/>
      <c r="F1" s="118"/>
      <c r="G1" s="118"/>
      <c r="H1" s="118"/>
      <c r="I1" s="118"/>
      <c r="J1" s="118"/>
      <c r="K1" s="118"/>
      <c r="L1" s="97"/>
      <c r="M1" s="97"/>
      <c r="N1" s="97"/>
      <c r="O1" s="97"/>
    </row>
    <row r="2" spans="1:15" ht="20.25" x14ac:dyDescent="0.3">
      <c r="A2" s="66" t="s">
        <v>50</v>
      </c>
      <c r="B2" s="67">
        <f>B23</f>
        <v>17203</v>
      </c>
      <c r="C2" s="65"/>
    </row>
    <row r="3" spans="1:15" ht="20.25" x14ac:dyDescent="0.3">
      <c r="A3" s="66" t="s">
        <v>49</v>
      </c>
      <c r="B3" s="67">
        <f>B24</f>
        <v>6800</v>
      </c>
      <c r="C3" s="65"/>
    </row>
    <row r="4" spans="1:15" ht="20.25" x14ac:dyDescent="0.3">
      <c r="A4" s="68" t="s">
        <v>48</v>
      </c>
      <c r="B4" s="69">
        <f>B27</f>
        <v>7095</v>
      </c>
      <c r="C4" s="65"/>
    </row>
    <row r="5" spans="1:15" ht="20.25" x14ac:dyDescent="0.3">
      <c r="A5" s="70" t="s">
        <v>40</v>
      </c>
      <c r="B5" s="71">
        <f>B31</f>
        <v>0</v>
      </c>
      <c r="C5" s="65"/>
    </row>
    <row r="6" spans="1:15" ht="20.25" x14ac:dyDescent="0.3">
      <c r="A6" s="70" t="s">
        <v>158</v>
      </c>
      <c r="B6" s="71">
        <f>B33</f>
        <v>672</v>
      </c>
      <c r="C6" s="65"/>
    </row>
    <row r="7" spans="1:15" ht="20.25" x14ac:dyDescent="0.3">
      <c r="A7" s="68" t="s">
        <v>42</v>
      </c>
      <c r="B7" s="69">
        <f>B34</f>
        <v>5248</v>
      </c>
      <c r="C7" s="65"/>
    </row>
    <row r="8" spans="1:15" ht="20.25" x14ac:dyDescent="0.3">
      <c r="A8" s="68" t="s">
        <v>47</v>
      </c>
      <c r="B8" s="69">
        <f>B36</f>
        <v>2125</v>
      </c>
      <c r="C8" s="65"/>
    </row>
    <row r="9" spans="1:15" ht="20.25" x14ac:dyDescent="0.3">
      <c r="A9" s="68" t="s">
        <v>46</v>
      </c>
      <c r="B9" s="69">
        <f>B39</f>
        <v>1534</v>
      </c>
      <c r="C9" s="65"/>
    </row>
    <row r="10" spans="1:15" ht="20.25" x14ac:dyDescent="0.3">
      <c r="A10" s="68" t="s">
        <v>45</v>
      </c>
      <c r="B10" s="69">
        <f>B40</f>
        <v>1326</v>
      </c>
      <c r="C10" s="65"/>
    </row>
    <row r="11" spans="1:15" ht="20.25" x14ac:dyDescent="0.3">
      <c r="A11" s="72" t="s">
        <v>157</v>
      </c>
      <c r="B11" s="73">
        <f>B41+B42</f>
        <v>47180</v>
      </c>
      <c r="C11" s="65"/>
    </row>
    <row r="12" spans="1:15" ht="20.25" x14ac:dyDescent="0.3">
      <c r="A12" s="68" t="s">
        <v>41</v>
      </c>
      <c r="B12" s="69">
        <f>B44</f>
        <v>4075</v>
      </c>
      <c r="C12" s="65"/>
    </row>
    <row r="13" spans="1:15" ht="20.25" x14ac:dyDescent="0.3">
      <c r="A13" s="68" t="s">
        <v>43</v>
      </c>
      <c r="B13" s="69">
        <v>1820</v>
      </c>
      <c r="C13" s="65"/>
    </row>
    <row r="14" spans="1:15" ht="20.25" x14ac:dyDescent="0.3">
      <c r="A14" s="68" t="s">
        <v>44</v>
      </c>
      <c r="B14" s="69">
        <v>4570</v>
      </c>
      <c r="C14" s="65"/>
    </row>
    <row r="15" spans="1:15" ht="20.25" x14ac:dyDescent="0.3">
      <c r="A15" s="74"/>
      <c r="B15" s="75">
        <f>SUM(B2:B14)</f>
        <v>99648</v>
      </c>
    </row>
    <row r="17" spans="1:3" x14ac:dyDescent="0.25">
      <c r="B17" s="50"/>
    </row>
    <row r="18" spans="1:3" ht="15.75" x14ac:dyDescent="0.25">
      <c r="A18" s="76"/>
      <c r="B18" s="76"/>
      <c r="C18" s="76"/>
    </row>
    <row r="21" spans="1:3" x14ac:dyDescent="0.25">
      <c r="A21" t="s">
        <v>120</v>
      </c>
      <c r="B21" s="84">
        <v>957.51</v>
      </c>
    </row>
    <row r="22" spans="1:3" x14ac:dyDescent="0.25">
      <c r="A22" t="s">
        <v>55</v>
      </c>
      <c r="B22" s="84">
        <v>0</v>
      </c>
    </row>
    <row r="23" spans="1:3" x14ac:dyDescent="0.25">
      <c r="A23" t="s">
        <v>56</v>
      </c>
      <c r="B23" s="84">
        <v>17203</v>
      </c>
    </row>
    <row r="24" spans="1:3" x14ac:dyDescent="0.25">
      <c r="A24" t="s">
        <v>57</v>
      </c>
      <c r="B24" s="84">
        <f>17*400</f>
        <v>6800</v>
      </c>
    </row>
    <row r="25" spans="1:3" x14ac:dyDescent="0.25">
      <c r="A25" t="s">
        <v>58</v>
      </c>
      <c r="B25" s="84">
        <v>0</v>
      </c>
    </row>
    <row r="26" spans="1:3" x14ac:dyDescent="0.25">
      <c r="A26" t="s">
        <v>59</v>
      </c>
      <c r="B26" s="84">
        <v>150</v>
      </c>
    </row>
    <row r="27" spans="1:3" x14ac:dyDescent="0.25">
      <c r="A27" t="s">
        <v>60</v>
      </c>
      <c r="B27" s="84">
        <v>7095</v>
      </c>
    </row>
    <row r="28" spans="1:3" x14ac:dyDescent="0.25">
      <c r="A28" t="s">
        <v>61</v>
      </c>
      <c r="B28" s="84">
        <v>0</v>
      </c>
    </row>
    <row r="29" spans="1:3" x14ac:dyDescent="0.25">
      <c r="A29" t="s">
        <v>62</v>
      </c>
      <c r="B29" s="84">
        <v>0</v>
      </c>
    </row>
    <row r="30" spans="1:3" x14ac:dyDescent="0.25">
      <c r="A30" t="s">
        <v>63</v>
      </c>
      <c r="B30" s="84">
        <v>80</v>
      </c>
    </row>
    <row r="31" spans="1:3" x14ac:dyDescent="0.25">
      <c r="A31" t="s">
        <v>40</v>
      </c>
      <c r="B31" s="84">
        <v>0</v>
      </c>
    </row>
    <row r="32" spans="1:3" x14ac:dyDescent="0.25">
      <c r="A32" t="s">
        <v>64</v>
      </c>
      <c r="B32" s="84">
        <v>1019</v>
      </c>
    </row>
    <row r="33" spans="1:2" x14ac:dyDescent="0.25">
      <c r="A33" t="s">
        <v>158</v>
      </c>
      <c r="B33" s="84">
        <v>672</v>
      </c>
    </row>
    <row r="34" spans="1:2" x14ac:dyDescent="0.25">
      <c r="A34" t="s">
        <v>65</v>
      </c>
      <c r="B34" s="84">
        <v>5248</v>
      </c>
    </row>
    <row r="35" spans="1:2" x14ac:dyDescent="0.25">
      <c r="A35" t="s">
        <v>66</v>
      </c>
      <c r="B35" s="84">
        <v>1200</v>
      </c>
    </row>
    <row r="36" spans="1:2" x14ac:dyDescent="0.25">
      <c r="A36" t="s">
        <v>67</v>
      </c>
      <c r="B36" s="84">
        <v>2125</v>
      </c>
    </row>
    <row r="37" spans="1:2" x14ac:dyDescent="0.25">
      <c r="A37" t="s">
        <v>68</v>
      </c>
      <c r="B37" s="84">
        <v>48</v>
      </c>
    </row>
    <row r="38" spans="1:2" x14ac:dyDescent="0.25">
      <c r="A38" t="s">
        <v>69</v>
      </c>
      <c r="B38" s="84">
        <v>179</v>
      </c>
    </row>
    <row r="39" spans="1:2" x14ac:dyDescent="0.25">
      <c r="A39" t="s">
        <v>70</v>
      </c>
      <c r="B39" s="84">
        <v>1534</v>
      </c>
    </row>
    <row r="40" spans="1:2" x14ac:dyDescent="0.25">
      <c r="A40" t="s">
        <v>71</v>
      </c>
      <c r="B40" s="84">
        <v>1326</v>
      </c>
    </row>
    <row r="41" spans="1:2" x14ac:dyDescent="0.25">
      <c r="A41" t="s">
        <v>156</v>
      </c>
      <c r="B41" s="84">
        <v>19690</v>
      </c>
    </row>
    <row r="42" spans="1:2" x14ac:dyDescent="0.25">
      <c r="A42" t="s">
        <v>121</v>
      </c>
      <c r="B42" s="84">
        <v>27490</v>
      </c>
    </row>
    <row r="43" spans="1:2" x14ac:dyDescent="0.25">
      <c r="A43" t="s">
        <v>72</v>
      </c>
      <c r="B43" s="84">
        <v>0</v>
      </c>
    </row>
    <row r="44" spans="1:2" x14ac:dyDescent="0.25">
      <c r="A44" t="s">
        <v>41</v>
      </c>
      <c r="B44" s="84">
        <v>4075</v>
      </c>
    </row>
    <row r="45" spans="1:2" x14ac:dyDescent="0.25">
      <c r="B45" s="50">
        <f>SUM(B21:B44)</f>
        <v>96891.51</v>
      </c>
    </row>
  </sheetData>
  <mergeCells count="1">
    <mergeCell ref="D1:K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M34" workbookViewId="0">
      <selection activeCell="F5" sqref="F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Account Map</vt:lpstr>
      <vt:lpstr>Expense Chart</vt:lpstr>
      <vt:lpstr>Vanguard Chart</vt:lpstr>
      <vt:lpstr>Report!Print_Area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2023-12-03T14:20:09Z</cp:lastPrinted>
  <dcterms:created xsi:type="dcterms:W3CDTF">2012-09-05T13:51:15Z</dcterms:created>
  <dcterms:modified xsi:type="dcterms:W3CDTF">2023-12-30T22:27:40Z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c214bab5-f725-4967-b001-b0040d00f1ad</vt:lpwstr>
  </property>
</Properties>
</file>